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884A3927-E8A2-4155-B6FE-88689EB01B6E}" xr6:coauthVersionLast="47" xr6:coauthVersionMax="47" xr10:uidLastSave="{00000000-0000-0000-0000-000000000000}"/>
  <bookViews>
    <workbookView xWindow="-50505" yWindow="-73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8" i="1" l="1"/>
  <c r="AC58" i="1" s="1"/>
  <c r="AA58" i="1"/>
  <c r="AB57" i="1"/>
  <c r="AC57" i="1" s="1"/>
  <c r="AA57" i="1"/>
  <c r="AB56" i="1"/>
  <c r="AC56" i="1" s="1"/>
  <c r="AA56" i="1"/>
  <c r="AC53" i="1"/>
  <c r="AB53" i="1"/>
  <c r="AA53" i="1"/>
  <c r="AB52" i="1"/>
  <c r="AC52" i="1" s="1"/>
  <c r="AA52" i="1"/>
  <c r="AB51" i="1"/>
  <c r="AB54" i="1" s="1"/>
  <c r="AA51" i="1"/>
  <c r="AA54" i="1" s="1"/>
  <c r="AA59" i="1" s="1"/>
  <c r="AB50" i="1"/>
  <c r="AC50" i="1" s="1"/>
  <c r="AA50" i="1"/>
  <c r="AB45" i="1"/>
  <c r="AC45" i="1" s="1"/>
  <c r="AA45" i="1"/>
  <c r="AC44" i="1"/>
  <c r="AB44" i="1"/>
  <c r="AA44" i="1"/>
  <c r="AB43" i="1"/>
  <c r="AC43" i="1" s="1"/>
  <c r="AA43" i="1"/>
  <c r="AC40" i="1"/>
  <c r="AB40" i="1"/>
  <c r="AA40" i="1"/>
  <c r="AB39" i="1"/>
  <c r="AC39" i="1" s="1"/>
  <c r="AA39" i="1"/>
  <c r="AB38" i="1"/>
  <c r="AC38" i="1" s="1"/>
  <c r="AA38" i="1"/>
  <c r="AB37" i="1"/>
  <c r="AB41" i="1" s="1"/>
  <c r="AA37" i="1"/>
  <c r="AA41" i="1" s="1"/>
  <c r="AA46" i="1" s="1"/>
  <c r="AB59" i="1" l="1"/>
  <c r="AC59" i="1" s="1"/>
  <c r="AC54" i="1"/>
  <c r="AC41" i="1"/>
  <c r="AB46" i="1"/>
  <c r="AC46" i="1" s="1"/>
  <c r="AC51" i="1"/>
  <c r="AC37" i="1"/>
  <c r="A1" i="1" l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N1" i="1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<sst xmlns="http://schemas.openxmlformats.org/spreadsheetml/2006/main" count="11480" uniqueCount="7126">
  <si>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</si>
  <si>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</si>
  <si>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</si>
  <si>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</si>
  <si>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</si>
  <si>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</si>
  <si>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</si>
  <si>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</si>
  <si>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</si>
  <si>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</si>
  <si>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</si>
  <si>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</si>
  <si>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</si>
  <si>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</si>
  <si>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</si>
  <si>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</si>
  <si>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</si>
  <si>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</si>
  <si>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</si>
  <si>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</si>
  <si>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</si>
  <si>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</si>
  <si>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</si>
  <si>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</si>
  <si>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</si>
  <si>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</si>
  <si>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</si>
  <si>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</si>
  <si>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</si>
  <si>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</si>
  <si>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</si>
  <si>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</si>
  <si>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</si>
  <si>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</si>
  <si>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</si>
  <si>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</si>
  <si>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</si>
  <si>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</si>
  <si>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</si>
  <si>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</si>
  <si>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</si>
  <si>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</si>
  <si>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</si>
  <si>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</si>
  <si>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</si>
  <si>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</si>
  <si>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</si>
  <si>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</si>
  <si>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</si>
  <si>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</si>
  <si>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</si>
  <si>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</si>
  <si>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</si>
  <si>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</si>
  <si>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</si>
  <si>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</si>
  <si>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</si>
  <si>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</si>
  <si>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</si>
  <si>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</si>
  <si>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</si>
  <si>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</si>
  <si>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</si>
  <si>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</si>
  <si>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</si>
  <si>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</si>
  <si>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</si>
  <si>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</si>
  <si>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</si>
  <si>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</si>
  <si>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</si>
  <si>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</si>
  <si>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</si>
  <si>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</si>
  <si>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</si>
  <si>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</si>
  <si>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</si>
  <si>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</si>
  <si>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</si>
  <si>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</si>
  <si>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</si>
  <si>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</si>
  <si>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</si>
  <si>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</si>
  <si>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</si>
  <si>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</si>
  <si>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</si>
  <si>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</si>
  <si>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</si>
  <si>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</si>
  <si>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</si>
  <si>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</si>
  <si>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</si>
  <si>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</si>
  <si>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</si>
  <si>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</si>
  <si>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</si>
  <si>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</si>
  <si>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</si>
  <si>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</si>
  <si>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</si>
  <si>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</si>
  <si>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</si>
  <si>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</si>
  <si>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</si>
  <si>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</si>
  <si>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</si>
  <si>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</si>
  <si>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</si>
  <si>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</si>
  <si>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</si>
  <si>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</si>
  <si>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</si>
  <si>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</si>
  <si>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</si>
  <si>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</si>
  <si>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</si>
  <si>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</si>
  <si>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</si>
  <si>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</si>
  <si>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</si>
  <si>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</si>
  <si>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</si>
  <si>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</si>
  <si>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</si>
  <si>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</si>
  <si>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</si>
  <si>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</si>
  <si>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</si>
  <si>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</si>
  <si>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</si>
  <si>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</si>
  <si>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</si>
  <si>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</si>
  <si>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</si>
  <si>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</si>
  <si>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</si>
  <si>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</si>
  <si>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</si>
  <si>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</si>
  <si>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</si>
  <si>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</si>
  <si>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</si>
  <si>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</si>
  <si>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</si>
  <si>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</si>
  <si>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</si>
  <si>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</si>
  <si>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</si>
  <si>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</si>
  <si>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</si>
  <si>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</si>
  <si>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</si>
  <si>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</si>
  <si>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</si>
  <si>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</si>
  <si>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</si>
  <si>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</si>
  <si>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</si>
  <si>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</si>
  <si>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</si>
  <si>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</si>
  <si>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</si>
  <si>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</si>
  <si>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</si>
  <si>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</si>
  <si>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</si>
  <si>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</si>
  <si>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</si>
  <si>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</si>
  <si>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</si>
  <si>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</si>
  <si>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</si>
  <si>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</si>
  <si>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</si>
  <si>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</si>
  <si>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</si>
  <si>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</si>
  <si>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</si>
  <si>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</si>
  <si>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</si>
  <si>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</si>
  <si>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</si>
  <si>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</si>
  <si>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</si>
  <si>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</si>
  <si>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</si>
  <si>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</si>
  <si>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</si>
  <si>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</si>
  <si>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</si>
  <si>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</si>
  <si>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</si>
  <si>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</si>
  <si>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</si>
  <si>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</si>
  <si>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</si>
  <si>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</si>
  <si>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</si>
  <si>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</si>
  <si>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</si>
  <si>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</si>
  <si>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</si>
  <si>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</si>
  <si>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</si>
  <si>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</si>
  <si>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</si>
  <si>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</si>
  <si>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</si>
  <si>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</si>
  <si>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</si>
  <si>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</si>
  <si>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</si>
  <si>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</si>
  <si>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</si>
  <si>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</si>
  <si>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</si>
  <si>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</si>
  <si>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</si>
  <si>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</si>
  <si>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</si>
  <si>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</si>
  <si>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</si>
  <si>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</si>
  <si>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</si>
  <si>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</si>
  <si>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</si>
  <si>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</si>
  <si>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</si>
  <si>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</si>
  <si>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</si>
  <si>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</si>
  <si>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</si>
  <si>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</si>
  <si>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</si>
  <si>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</si>
  <si>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</si>
  <si>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</si>
  <si>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</si>
  <si>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</si>
  <si>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</si>
  <si>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</si>
  <si>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</si>
  <si>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</si>
  <si>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</si>
  <si>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</si>
  <si>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</si>
  <si>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</si>
  <si>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</si>
  <si>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</si>
  <si>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</si>
  <si>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</si>
  <si>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</si>
  <si>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</si>
  <si>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</si>
  <si>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</si>
  <si>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</si>
  <si>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</si>
  <si>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</si>
  <si>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</si>
  <si>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</si>
  <si>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</si>
  <si>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</si>
  <si>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</si>
  <si>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</si>
  <si>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</si>
  <si>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</si>
  <si>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</si>
  <si>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</si>
  <si>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</si>
  <si>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</si>
  <si>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</si>
  <si>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</si>
  <si>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</si>
  <si>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</si>
  <si>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</si>
  <si>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</si>
  <si>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</si>
  <si>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</si>
  <si>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</si>
  <si>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</si>
  <si>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</si>
  <si>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</si>
  <si>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</si>
  <si>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</si>
  <si>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</si>
  <si>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</si>
  <si>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</si>
  <si>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</si>
  <si>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</si>
  <si>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</si>
  <si>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</si>
  <si>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</si>
  <si>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</si>
  <si>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</si>
  <si>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</si>
  <si>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</si>
  <si>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</si>
  <si>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</si>
  <si>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</si>
  <si>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</si>
  <si>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</si>
  <si>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</si>
  <si>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</si>
  <si>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</si>
  <si>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</si>
  <si>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</si>
  <si>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</si>
  <si>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</si>
  <si>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</si>
  <si>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</si>
  <si>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</si>
  <si>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</si>
  <si>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</si>
  <si>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</si>
  <si>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</si>
  <si>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</si>
  <si>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</si>
  <si>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</si>
  <si>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</si>
  <si>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</si>
  <si>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</si>
  <si>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</si>
  <si>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</si>
  <si>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</si>
  <si>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</si>
  <si>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</si>
  <si>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</si>
  <si>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</si>
  <si>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</si>
  <si>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</si>
  <si>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</si>
  <si>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</si>
  <si>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</si>
  <si>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</si>
  <si>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</si>
  <si>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</si>
  <si>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</si>
  <si>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</si>
  <si>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</si>
  <si>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</si>
  <si>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</si>
  <si>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</si>
  <si>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</si>
  <si>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</si>
  <si>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</si>
  <si>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</si>
  <si>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</si>
  <si>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</si>
  <si>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</si>
  <si>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</si>
  <si>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</si>
  <si>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</si>
  <si>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</si>
  <si>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</si>
  <si>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</si>
  <si>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</si>
  <si>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</si>
  <si>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</si>
  <si>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</si>
  <si>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</si>
  <si>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</si>
  <si>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</si>
  <si>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</si>
  <si>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</si>
  <si>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</si>
  <si>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</si>
  <si>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</si>
  <si>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</si>
  <si>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</si>
  <si>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</si>
  <si>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</si>
  <si>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</si>
  <si>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</si>
  <si>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</si>
  <si>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</si>
  <si>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</si>
  <si>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</si>
  <si>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</si>
  <si>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</si>
  <si>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</si>
  <si>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</si>
  <si>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</si>
  <si>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</si>
  <si>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</si>
  <si>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</si>
  <si>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</si>
  <si>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</si>
  <si>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</si>
  <si>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</si>
  <si>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</si>
  <si>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</si>
  <si>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</si>
  <si>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</si>
  <si>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</si>
  <si>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</si>
  <si>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</si>
  <si>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</si>
  <si>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</si>
  <si>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</si>
  <si>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</si>
  <si>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</si>
  <si>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</si>
  <si>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</si>
  <si>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</si>
  <si>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</si>
  <si>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</si>
  <si>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</si>
  <si>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</si>
  <si>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</si>
  <si>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</si>
  <si>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</si>
  <si>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</si>
  <si>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</si>
  <si>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</si>
  <si>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</si>
  <si>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</si>
  <si>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</si>
  <si>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</si>
  <si>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</si>
  <si>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</si>
  <si>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</si>
  <si>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</si>
  <si>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</si>
  <si>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</si>
  <si>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</si>
  <si>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</si>
  <si>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</si>
  <si>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</si>
  <si>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</si>
  <si>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</si>
  <si>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</si>
  <si>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</si>
  <si>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</si>
  <si>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</si>
  <si>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</si>
  <si>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</si>
  <si>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</si>
  <si>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</si>
  <si>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</si>
  <si>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</si>
  <si>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</si>
  <si>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</si>
  <si>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</si>
  <si>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</si>
  <si>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</si>
  <si>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</si>
  <si>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</si>
  <si>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</si>
  <si>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</si>
  <si>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</si>
  <si>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</si>
  <si>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</si>
  <si>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</si>
  <si>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</si>
  <si>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</si>
  <si>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</si>
  <si>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</si>
  <si>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</si>
  <si>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</si>
  <si>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</si>
  <si>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</si>
  <si>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</si>
  <si>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</si>
  <si>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</si>
  <si>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</si>
  <si>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</si>
  <si>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</si>
  <si>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</si>
  <si>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</si>
  <si>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</si>
  <si>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</si>
  <si>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</si>
  <si>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</si>
  <si>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</si>
  <si>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</si>
  <si>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</si>
  <si>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</si>
  <si>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</si>
  <si>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</si>
  <si>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</si>
  <si>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</si>
  <si>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</si>
  <si>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</si>
  <si>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</si>
  <si>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</si>
  <si>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</si>
  <si>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</si>
  <si>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</si>
  <si>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</si>
  <si>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</si>
  <si>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</si>
  <si>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</si>
  <si>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</si>
  <si>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</si>
  <si>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</si>
  <si>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</si>
  <si>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</si>
  <si>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</si>
  <si>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</si>
  <si>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</si>
  <si>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</si>
  <si>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</si>
  <si>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</si>
  <si>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</si>
  <si>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</si>
  <si>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</si>
  <si>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</si>
  <si>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</si>
  <si>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</si>
  <si>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</si>
  <si>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</si>
  <si>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</si>
  <si>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</si>
  <si>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</si>
  <si>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</si>
  <si>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</si>
  <si>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</si>
  <si>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</si>
  <si>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</si>
  <si>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</si>
  <si>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</si>
  <si>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</si>
  <si>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</si>
  <si>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</si>
  <si>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</si>
  <si>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</si>
  <si>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</si>
  <si>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</si>
  <si>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</si>
  <si>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</si>
  <si>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</si>
  <si>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</si>
  <si>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</si>
  <si>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</si>
  <si>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</si>
  <si>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</si>
  <si>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</si>
  <si>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</si>
  <si>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</si>
  <si>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</si>
  <si>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</si>
  <si>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</si>
  <si>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</si>
  <si>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</si>
  <si>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</si>
  <si>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</si>
  <si>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</si>
  <si>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</si>
  <si>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</si>
  <si>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</si>
  <si>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</si>
  <si>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</si>
  <si>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</si>
  <si>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</si>
  <si>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</si>
  <si>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</si>
  <si>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</si>
  <si>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</si>
  <si>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</si>
  <si>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</si>
  <si>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</si>
  <si>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</si>
  <si>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</si>
  <si>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</si>
  <si>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</si>
  <si>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</si>
  <si>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</si>
  <si>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</si>
  <si>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</si>
  <si>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</si>
  <si>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</si>
  <si>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</si>
  <si>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</si>
  <si>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</si>
  <si>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</si>
  <si>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</si>
  <si>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</si>
  <si>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</si>
  <si>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</si>
  <si>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</si>
  <si>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</si>
  <si>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</si>
  <si>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</si>
  <si>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</si>
  <si>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</si>
  <si>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</si>
  <si>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</si>
  <si>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</si>
  <si>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</si>
  <si>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</si>
  <si>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</si>
  <si>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</si>
  <si>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</si>
  <si>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</si>
  <si>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</si>
  <si>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</si>
  <si>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</si>
  <si>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</si>
  <si>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</si>
  <si>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</si>
  <si>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</si>
  <si>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</si>
  <si>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</si>
  <si>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</si>
  <si>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</si>
  <si>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</si>
  <si>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</si>
  <si>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</si>
  <si>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</si>
  <si>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</si>
  <si>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</si>
  <si>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</si>
  <si>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</si>
  <si>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</si>
  <si>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</si>
  <si>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</si>
  <si>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</si>
  <si>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</si>
  <si>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</si>
  <si>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</si>
  <si>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</si>
  <si>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</si>
  <si>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</si>
  <si>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</si>
  <si>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</si>
  <si>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</si>
  <si>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</si>
  <si>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</si>
  <si>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</si>
  <si>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</si>
  <si>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</si>
  <si>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</si>
  <si>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</si>
  <si>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</si>
  <si>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</si>
  <si>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</si>
  <si>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</si>
  <si>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</si>
  <si>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</si>
  <si>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</si>
  <si>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</si>
  <si>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</si>
  <si>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</si>
  <si>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</si>
  <si>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</si>
  <si>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</si>
  <si>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</si>
  <si>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</si>
  <si>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</si>
  <si>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</si>
  <si>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</si>
  <si>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</si>
  <si>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</si>
  <si>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</si>
  <si>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</si>
  <si>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</si>
  <si>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</si>
  <si>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</si>
  <si>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</si>
  <si>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</si>
  <si>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</si>
  <si>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</si>
  <si>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</si>
  <si>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</si>
  <si>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</si>
  <si>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</si>
  <si>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</si>
  <si>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</si>
  <si>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</si>
  <si>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</si>
  <si>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</si>
  <si>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</si>
  <si>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</si>
  <si>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</si>
  <si>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</si>
  <si>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</si>
  <si>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</si>
  <si>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</si>
  <si>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</si>
  <si>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</si>
  <si>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</si>
  <si>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</si>
  <si>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</si>
  <si>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</si>
  <si>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</si>
  <si>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</si>
  <si>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</si>
  <si>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</si>
  <si>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</si>
  <si>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</si>
  <si>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</si>
  <si>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</si>
  <si>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</si>
  <si>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</si>
  <si>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</si>
  <si>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</si>
  <si>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</si>
  <si>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</si>
  <si>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</si>
  <si>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</si>
  <si>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</si>
  <si>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</si>
  <si>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</si>
  <si>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</si>
  <si>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</si>
  <si>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</si>
  <si>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</si>
  <si>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</si>
  <si>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</si>
  <si>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</si>
  <si>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</si>
  <si>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</si>
  <si>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</si>
  <si>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</si>
  <si>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</si>
  <si>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</si>
  <si>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</si>
  <si>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</si>
  <si>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</si>
  <si>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</si>
  <si>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</si>
  <si>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</si>
  <si>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</si>
  <si>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</si>
  <si>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</si>
  <si>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</si>
  <si>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</si>
  <si>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</si>
  <si>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</si>
  <si>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</si>
  <si>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</si>
  <si>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</si>
  <si>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</si>
  <si>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</si>
  <si>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</si>
  <si>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</si>
  <si>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</si>
  <si>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</si>
  <si>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</si>
  <si>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</si>
  <si>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</si>
  <si>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</si>
  <si>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</si>
  <si>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</si>
  <si>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</si>
  <si>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</si>
  <si>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</si>
  <si>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</si>
  <si>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</si>
  <si>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</si>
  <si>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</si>
  <si>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</si>
  <si>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</si>
  <si>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</si>
  <si>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</si>
  <si>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</si>
  <si>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</si>
  <si>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</si>
  <si>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</si>
  <si>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</si>
  <si>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</si>
  <si>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</si>
  <si>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</si>
  <si>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</si>
  <si>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</si>
  <si>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</si>
  <si>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</si>
  <si>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</si>
  <si>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</si>
  <si>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</si>
  <si>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</si>
  <si>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</si>
  <si>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</si>
  <si>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</si>
  <si>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</si>
  <si>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</si>
  <si>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</si>
  <si>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</si>
  <si>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</si>
  <si>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</si>
  <si>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</si>
  <si>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</si>
  <si>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</si>
  <si>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</si>
  <si>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</si>
  <si>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</si>
  <si>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</si>
  <si>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</si>
  <si>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</si>
  <si>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</si>
  <si>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</si>
  <si>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</si>
  <si>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</si>
  <si>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</si>
  <si>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</si>
  <si>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</si>
  <si>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</si>
  <si>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</si>
  <si>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</si>
  <si>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</si>
  <si>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</si>
  <si>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</si>
  <si>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</si>
  <si>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</si>
  <si>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</si>
  <si>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</si>
  <si>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</si>
  <si>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</si>
  <si>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</si>
  <si>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</si>
  <si>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</si>
  <si>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</si>
  <si>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</si>
  <si>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</si>
  <si>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</si>
  <si>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</si>
  <si>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</si>
  <si>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</si>
  <si>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</si>
  <si>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</si>
  <si>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</si>
  <si>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</si>
  <si>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</si>
  <si>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</si>
  <si>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</si>
  <si>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</si>
  <si>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</si>
  <si>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</si>
  <si>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</si>
  <si>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</si>
  <si>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</si>
  <si>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</si>
  <si>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</si>
  <si>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</si>
  <si>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</si>
  <si>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</si>
  <si>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</si>
  <si>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</si>
  <si>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</si>
  <si>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</si>
  <si>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</si>
  <si>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</si>
  <si>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</si>
  <si>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</si>
  <si>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</si>
  <si>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</si>
  <si>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</si>
  <si>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</si>
  <si>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</si>
  <si>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</si>
  <si>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</si>
  <si>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</si>
  <si>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</si>
  <si>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</si>
  <si>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</si>
  <si>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</si>
  <si>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</si>
  <si>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</si>
  <si>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</si>
  <si>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</si>
  <si>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</si>
  <si>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</si>
  <si>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</si>
  <si>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</si>
  <si>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</si>
  <si>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</si>
  <si>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</si>
  <si>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</si>
  <si>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</si>
  <si>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</si>
  <si>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</si>
  <si>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</si>
  <si>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</si>
  <si>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</si>
  <si>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</si>
  <si>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</si>
  <si>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</si>
  <si>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</si>
  <si>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</si>
  <si>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</si>
  <si>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</si>
  <si>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</si>
  <si>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</si>
  <si>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</si>
  <si>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</si>
  <si>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</si>
  <si>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</si>
  <si>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</si>
  <si>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</si>
  <si>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</si>
  <si>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</si>
  <si>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</si>
  <si>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</si>
  <si>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</si>
  <si>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</si>
  <si>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</si>
  <si>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</si>
  <si>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</si>
  <si>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</si>
  <si>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</si>
  <si>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</si>
  <si>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</si>
  <si>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</si>
  <si>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</si>
  <si>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</si>
  <si>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</si>
  <si>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</si>
  <si>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</si>
  <si>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</si>
  <si>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</si>
  <si>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</si>
  <si>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</si>
  <si>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</si>
  <si>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</si>
  <si>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</si>
  <si>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</si>
  <si>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</si>
  <si>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</si>
  <si>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</si>
  <si>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</si>
  <si>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</si>
  <si>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</si>
  <si>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</si>
  <si>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</si>
  <si>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</si>
  <si>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</si>
  <si>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</si>
  <si>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</si>
  <si>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</si>
  <si>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</si>
  <si>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</si>
  <si>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</si>
  <si>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</si>
  <si>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</si>
  <si>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</si>
  <si>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</si>
  <si>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</si>
  <si>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</si>
  <si>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</si>
  <si>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</si>
  <si>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</si>
  <si>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</si>
  <si>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</si>
  <si>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</si>
  <si>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</si>
  <si>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</si>
  <si>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</si>
  <si>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</si>
  <si>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</si>
  <si>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</si>
  <si>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</si>
  <si>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</si>
  <si>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</si>
  <si>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</si>
  <si>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</si>
  <si>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</si>
  <si>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</si>
  <si>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</si>
  <si>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</si>
  <si>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</si>
  <si>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</si>
  <si>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</si>
  <si>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</si>
  <si>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</si>
  <si>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</si>
  <si>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</si>
  <si>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</si>
  <si>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</si>
  <si>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</si>
  <si>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</si>
  <si>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</si>
  <si>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</si>
  <si>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</si>
  <si>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</si>
  <si>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</si>
  <si>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</si>
  <si>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</si>
  <si>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</si>
  <si>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</si>
  <si>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</si>
  <si>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</si>
  <si>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</si>
  <si>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</si>
  <si>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</si>
  <si>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</si>
  <si>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</si>
  <si>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</si>
  <si>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</si>
  <si>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</si>
  <si>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</si>
  <si>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</si>
  <si>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</si>
  <si>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</si>
  <si>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</si>
  <si>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</si>
  <si>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</si>
  <si>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</si>
  <si>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</si>
  <si>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</si>
  <si>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</si>
  <si>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</si>
  <si>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</si>
  <si>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</si>
  <si>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</si>
  <si>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</si>
  <si>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</si>
  <si>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</si>
  <si>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</si>
  <si>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</si>
  <si>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</si>
  <si>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</si>
  <si>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</si>
  <si>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</si>
  <si>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</si>
  <si>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</si>
  <si>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</si>
  <si>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</si>
  <si>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</si>
  <si>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</si>
  <si>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</si>
  <si>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</si>
  <si>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</si>
  <si>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</si>
  <si>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</si>
  <si>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</si>
  <si>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</si>
  <si>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</si>
  <si>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</si>
  <si>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</si>
  <si>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</si>
  <si>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</si>
  <si>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</si>
  <si>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</si>
  <si>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</si>
  <si>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</si>
  <si>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</si>
  <si>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</si>
  <si>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</si>
  <si>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</si>
  <si>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</si>
  <si>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</si>
  <si>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</si>
  <si>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</si>
  <si>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</si>
  <si>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</si>
  <si>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</si>
  <si>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</si>
  <si>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</si>
  <si>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</si>
  <si>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</si>
  <si>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</si>
  <si>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</si>
  <si>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</si>
  <si>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</si>
  <si>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</si>
  <si>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</si>
  <si>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</si>
  <si>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</si>
  <si>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</si>
  <si>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</si>
  <si>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</si>
  <si>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</si>
  <si>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</si>
  <si>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</si>
  <si>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</si>
  <si>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</si>
  <si>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</si>
  <si>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</si>
  <si>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</si>
  <si>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</si>
  <si>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</si>
  <si>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</si>
  <si>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</si>
  <si>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</si>
  <si>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</si>
  <si>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</si>
  <si>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</si>
  <si>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</si>
  <si>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</si>
  <si>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</si>
  <si>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</si>
  <si>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</si>
  <si>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</si>
  <si>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</si>
  <si>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</si>
  <si>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</si>
  <si>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</si>
  <si>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</si>
  <si>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</si>
  <si>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</si>
  <si>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</si>
  <si>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</si>
  <si>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</si>
  <si>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</si>
  <si>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</si>
  <si>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</si>
  <si>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</si>
  <si>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</si>
  <si>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</si>
  <si>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</si>
  <si>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</si>
  <si>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</si>
  <si>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</si>
  <si>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</si>
  <si>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</si>
  <si>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</si>
  <si>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</si>
  <si>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</si>
  <si>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</si>
  <si>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</si>
  <si>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</si>
  <si>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</si>
  <si>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</si>
  <si>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</si>
  <si>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</si>
  <si>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</si>
  <si>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</si>
  <si>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</si>
  <si>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</si>
  <si>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</si>
  <si>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</si>
  <si>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</si>
  <si>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</si>
  <si>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</si>
  <si>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</si>
  <si>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</si>
  <si>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</si>
  <si>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</si>
  <si>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</si>
  <si>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</si>
  <si>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</si>
  <si>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</si>
  <si>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</si>
  <si>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</si>
  <si>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</si>
  <si>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</si>
  <si>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</si>
  <si>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</si>
  <si>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</si>
  <si>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</si>
  <si>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</si>
  <si>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</si>
  <si>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</si>
  <si>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</si>
  <si>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</si>
  <si>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</si>
  <si>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</si>
  <si>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</si>
  <si>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</si>
  <si>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</si>
  <si>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</si>
  <si>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</si>
  <si>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</si>
  <si>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</si>
  <si>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</si>
  <si>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</si>
  <si>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</si>
  <si>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</si>
  <si>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</si>
  <si>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</si>
  <si>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</si>
  <si>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</si>
  <si>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</si>
  <si>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</si>
  <si>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</si>
  <si>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</si>
  <si>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</si>
  <si>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</si>
  <si>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</si>
  <si>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</si>
  <si>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</si>
  <si>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</si>
  <si>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</si>
  <si>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</si>
  <si>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</si>
  <si>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</si>
  <si>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</si>
  <si>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</si>
  <si>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</si>
  <si>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</si>
  <si>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</si>
  <si>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</si>
  <si>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</si>
  <si>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</si>
  <si>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</si>
  <si>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</si>
  <si>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</si>
  <si>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</si>
  <si>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</si>
  <si>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</si>
  <si>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</si>
  <si>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</si>
  <si>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</si>
  <si>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</si>
  <si>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</si>
  <si>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</si>
  <si>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</si>
  <si>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</si>
  <si>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</si>
  <si>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</si>
  <si>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</si>
  <si>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</si>
  <si>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</si>
  <si>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</si>
  <si>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</si>
  <si>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</si>
  <si>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</si>
  <si>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</si>
  <si>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</si>
  <si>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</si>
  <si>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</si>
  <si>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</si>
  <si>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</si>
  <si>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</si>
  <si>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</si>
  <si>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</si>
  <si>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</si>
  <si>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</si>
  <si>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</si>
  <si>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</si>
  <si>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</si>
  <si>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</si>
  <si>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</si>
  <si>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</si>
  <si>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</si>
  <si>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</si>
  <si>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</si>
  <si>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</si>
  <si>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</si>
  <si>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</si>
  <si>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</si>
  <si>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</si>
  <si>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</si>
  <si>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</si>
  <si>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</si>
  <si>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</si>
  <si>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</si>
  <si>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</si>
  <si>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</si>
  <si>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</si>
  <si>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</si>
  <si>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</si>
  <si>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</si>
  <si>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</si>
  <si>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</si>
  <si>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</si>
  <si>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</si>
  <si>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</si>
  <si>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</si>
  <si>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</si>
  <si>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</si>
  <si>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</si>
  <si>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</si>
  <si>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</si>
  <si>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</si>
  <si>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</si>
  <si>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</si>
  <si>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</si>
  <si>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</si>
  <si>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</si>
  <si>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</si>
  <si>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</si>
  <si>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</si>
  <si>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</si>
  <si>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</si>
  <si>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</si>
  <si>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</si>
  <si>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</si>
  <si>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</si>
  <si>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</si>
  <si>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</si>
  <si>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</si>
  <si>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</si>
  <si>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</si>
  <si>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</si>
  <si>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</si>
  <si>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</si>
  <si>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</si>
  <si>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</si>
  <si>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</si>
  <si>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</si>
  <si>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</si>
  <si>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</si>
  <si>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</si>
  <si>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</si>
  <si>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</si>
  <si>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</si>
  <si>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</si>
  <si>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</si>
  <si>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</si>
  <si>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</si>
  <si>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</si>
  <si>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</si>
  <si>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</si>
  <si>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</si>
  <si>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</si>
  <si>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</si>
  <si>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</si>
  <si>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</si>
  <si>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</si>
  <si>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</si>
  <si>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</si>
  <si>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</si>
  <si>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</si>
  <si>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</si>
  <si>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</si>
  <si>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</si>
  <si>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</si>
  <si>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</si>
  <si>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</si>
  <si>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</si>
  <si>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</si>
  <si>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</si>
  <si>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</si>
  <si>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</si>
  <si>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</si>
  <si>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</si>
  <si>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</si>
  <si>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</si>
  <si>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</si>
  <si>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</si>
  <si>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</si>
  <si>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</si>
  <si>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</si>
  <si>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</si>
  <si>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</si>
  <si>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</si>
  <si>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</si>
  <si>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</si>
  <si>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</si>
  <si>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</si>
  <si>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</si>
  <si>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</si>
  <si>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</si>
  <si>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</si>
  <si>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</si>
  <si>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</si>
  <si>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</si>
  <si>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</si>
  <si>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</si>
  <si>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</si>
  <si>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</si>
  <si>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</si>
  <si>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</si>
  <si>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</si>
  <si>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</si>
  <si>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</si>
  <si>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</si>
  <si>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</si>
  <si>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</si>
  <si>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</si>
  <si>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</si>
  <si>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</si>
  <si>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</si>
  <si>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</si>
  <si>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</si>
  <si>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</si>
  <si>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</si>
  <si>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</si>
  <si>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</si>
  <si>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</si>
  <si>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</si>
  <si>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</si>
  <si>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</si>
  <si>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</si>
  <si>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</si>
  <si>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</si>
  <si>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</si>
  <si>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</si>
  <si>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</si>
  <si>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</si>
  <si>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</si>
  <si>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</si>
  <si>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</si>
  <si>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</si>
  <si>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</si>
  <si>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</si>
  <si>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</si>
  <si>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</si>
  <si>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</si>
  <si>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</si>
  <si>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</si>
  <si>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</si>
  <si>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</si>
  <si>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</si>
  <si>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</si>
  <si>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</si>
  <si>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</si>
  <si>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</si>
  <si>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</si>
  <si>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</si>
  <si>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</si>
  <si>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</si>
  <si>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</si>
  <si>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</si>
  <si>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</si>
  <si>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</si>
  <si>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</si>
  <si>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</si>
  <si>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</si>
  <si>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</si>
  <si>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</si>
  <si>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</si>
  <si>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</si>
  <si>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</si>
  <si>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</si>
  <si>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</si>
  <si>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</si>
  <si>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</si>
  <si>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</si>
  <si>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</si>
  <si>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</si>
  <si>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</si>
  <si>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</si>
  <si>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</si>
  <si>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</si>
  <si>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</si>
  <si>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</si>
  <si>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</si>
  <si>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</si>
  <si>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</si>
  <si>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</si>
  <si>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</si>
  <si>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</si>
  <si>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</si>
  <si>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</si>
  <si>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</si>
  <si>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</si>
  <si>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</si>
  <si>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</si>
  <si>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</si>
  <si>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</si>
  <si>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</si>
  <si>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</si>
  <si>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</si>
  <si>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</si>
  <si>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</si>
  <si>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</si>
  <si>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</si>
  <si>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</si>
  <si>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</si>
  <si>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</si>
  <si>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</si>
  <si>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</si>
  <si>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</si>
  <si>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</si>
  <si>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</si>
  <si>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</si>
  <si>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</si>
  <si>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</si>
  <si>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</si>
  <si>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</si>
  <si>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</si>
  <si>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</si>
  <si>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</si>
  <si>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</si>
  <si>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</si>
  <si>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</si>
  <si>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</si>
  <si>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</si>
  <si>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</si>
  <si>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</si>
  <si>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</si>
  <si>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</si>
  <si>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</si>
  <si>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</si>
  <si>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</si>
  <si>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</si>
  <si>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</si>
  <si>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</si>
  <si>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</si>
  <si>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</si>
  <si>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</si>
  <si>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</si>
  <si>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</si>
  <si>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</si>
  <si>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</si>
  <si>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</si>
  <si>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</si>
  <si>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</si>
  <si>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</si>
  <si>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</si>
  <si>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</si>
  <si>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</si>
  <si>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</si>
  <si>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</si>
  <si>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</si>
  <si>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</si>
  <si>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</si>
  <si>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</si>
  <si>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</si>
  <si>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</si>
  <si>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</si>
  <si>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</si>
  <si>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</si>
  <si>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</si>
  <si>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</si>
  <si>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</si>
  <si>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</si>
  <si>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</si>
  <si>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</si>
  <si>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</si>
  <si>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</si>
  <si>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</si>
  <si>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</si>
  <si>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</si>
  <si>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</si>
  <si>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</si>
  <si>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</si>
  <si>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</si>
  <si>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</si>
  <si>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</si>
  <si>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</si>
  <si>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</si>
  <si>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</si>
  <si>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</si>
  <si>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</si>
  <si>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</si>
  <si>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</si>
  <si>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</si>
  <si>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</si>
  <si>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</si>
  <si>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</si>
  <si>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</si>
  <si>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</si>
  <si>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</si>
  <si>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</si>
  <si>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</si>
  <si>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</si>
  <si>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</si>
  <si>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</si>
  <si>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</si>
  <si>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</si>
  <si>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</si>
  <si>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</si>
  <si>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</si>
  <si>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</si>
  <si>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</si>
  <si>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</si>
  <si>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</si>
  <si>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</si>
  <si>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</si>
  <si>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</si>
  <si>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</si>
  <si>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</si>
  <si>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</si>
  <si>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</si>
  <si>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</si>
  <si>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</si>
  <si>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</si>
  <si>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</si>
  <si>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</si>
  <si>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</si>
  <si>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</si>
  <si>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</si>
  <si>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</si>
  <si>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</si>
  <si>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</si>
  <si>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</si>
  <si>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</si>
  <si>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</si>
  <si>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</si>
  <si>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</si>
  <si>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</si>
  <si>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</si>
  <si>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</si>
  <si>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</si>
  <si>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</si>
  <si>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</si>
  <si>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</si>
  <si>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</si>
  <si>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</si>
  <si>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</si>
  <si>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</si>
  <si>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</si>
  <si>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</si>
  <si>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</si>
  <si>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</si>
  <si>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</si>
  <si>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</si>
  <si>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</si>
  <si>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</si>
  <si>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</si>
  <si>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</si>
  <si>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</si>
  <si>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</si>
  <si>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</si>
  <si>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</si>
  <si>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</si>
  <si>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</si>
  <si>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</si>
  <si>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</si>
  <si>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</si>
  <si>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</si>
  <si>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</si>
  <si>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</si>
  <si>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</si>
  <si>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</si>
  <si>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</si>
  <si>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</si>
  <si>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</si>
  <si>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</si>
  <si>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</si>
  <si>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</si>
  <si>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</si>
  <si>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</si>
  <si>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</si>
  <si>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</si>
  <si>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</si>
  <si>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</si>
  <si>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</si>
  <si>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</si>
  <si>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</si>
  <si>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</si>
  <si>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</si>
  <si>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</si>
  <si>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</si>
  <si>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</si>
  <si>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</si>
  <si>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</si>
  <si>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</si>
  <si>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</si>
  <si>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</si>
  <si>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</si>
  <si>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</si>
  <si>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</si>
  <si>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</si>
  <si>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</si>
  <si>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</si>
  <si>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</si>
  <si>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</si>
  <si>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</si>
  <si>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</si>
  <si>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</si>
  <si>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</si>
  <si>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</si>
  <si>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</si>
  <si>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</si>
  <si>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</si>
  <si>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</si>
  <si>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</si>
  <si>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</si>
  <si>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</si>
  <si>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</si>
  <si>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</si>
  <si>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</si>
  <si>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</si>
  <si>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</si>
  <si>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</si>
  <si>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</si>
  <si>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</si>
  <si>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</si>
  <si>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</si>
  <si>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</si>
  <si>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</si>
  <si>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</si>
  <si>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</si>
  <si>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</si>
  <si>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</si>
  <si>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</si>
  <si>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</si>
  <si>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</si>
  <si>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</si>
  <si>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</si>
  <si>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</si>
  <si>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</si>
  <si>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</si>
  <si>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</si>
  <si>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</si>
  <si>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</si>
  <si>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</si>
  <si>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</si>
  <si>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</si>
  <si>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</si>
  <si>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</si>
  <si>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</si>
  <si>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</si>
  <si>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</si>
  <si>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</si>
  <si>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</si>
  <si>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</si>
  <si>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</si>
  <si>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</si>
  <si>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</si>
  <si>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</si>
  <si>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</si>
  <si>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</si>
  <si>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</si>
  <si>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</si>
  <si>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</si>
  <si>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</si>
  <si>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</si>
  <si>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</si>
  <si>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</si>
  <si>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</si>
  <si>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</si>
  <si>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</si>
  <si>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</si>
  <si>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</si>
  <si>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</si>
  <si>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</si>
  <si>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</si>
  <si>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</si>
  <si>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</si>
  <si>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</si>
  <si>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</si>
  <si>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</si>
  <si>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</si>
  <si>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</si>
  <si>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</si>
  <si>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</si>
  <si>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</si>
  <si>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</si>
  <si>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</si>
  <si>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</si>
  <si>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</si>
  <si>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</si>
  <si>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</si>
  <si>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</si>
  <si>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</si>
  <si>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</si>
  <si>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</si>
  <si>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</si>
  <si>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</si>
  <si>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</si>
  <si>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</si>
  <si>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</si>
  <si>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</si>
  <si>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</si>
  <si>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</si>
  <si>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</si>
  <si>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</si>
  <si>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</si>
  <si>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</si>
  <si>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</si>
  <si>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</si>
  <si>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</si>
  <si>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</si>
  <si>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</si>
  <si>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</si>
  <si>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</si>
  <si>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</si>
  <si>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</si>
  <si>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</si>
  <si>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</si>
  <si>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</si>
  <si>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</si>
  <si>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</si>
  <si>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</si>
  <si>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</si>
  <si>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</si>
  <si>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</si>
  <si>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</si>
  <si>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</si>
  <si>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</si>
  <si>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</si>
  <si>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</si>
  <si>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</si>
  <si>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</si>
  <si>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</si>
  <si>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</si>
  <si>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</si>
  <si>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</si>
  <si>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</si>
  <si>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</si>
  <si>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</si>
  <si>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</si>
  <si>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</si>
  <si>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</si>
  <si>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</si>
  <si>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</si>
  <si>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</si>
  <si>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</si>
  <si>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</si>
  <si>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</si>
  <si>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</si>
  <si>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</si>
  <si>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</si>
  <si>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</si>
  <si>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</si>
  <si>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</si>
  <si>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</si>
  <si>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</si>
  <si>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</si>
  <si>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</si>
  <si>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</si>
  <si>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</si>
  <si>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</si>
  <si>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</si>
  <si>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</si>
  <si>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</si>
  <si>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</si>
  <si>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</si>
  <si>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</si>
  <si>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</si>
  <si>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</si>
  <si>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</si>
  <si>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</si>
  <si>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</si>
  <si>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</si>
  <si>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</si>
  <si>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</si>
  <si>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</si>
  <si>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</si>
  <si>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</si>
  <si>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</si>
  <si>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</si>
  <si>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</si>
  <si>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</si>
  <si>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</si>
  <si>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</si>
  <si>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</si>
  <si>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</si>
  <si>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</si>
  <si>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</si>
  <si>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</si>
  <si>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</si>
  <si>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</si>
  <si>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</si>
  <si>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</si>
  <si>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</si>
  <si>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</si>
  <si>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</si>
  <si>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</si>
  <si>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</si>
  <si>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</si>
  <si>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</si>
  <si>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</si>
  <si>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</si>
  <si>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</si>
  <si>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</si>
  <si>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</si>
  <si>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</si>
  <si>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</si>
  <si>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</si>
  <si>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</si>
  <si>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</si>
  <si>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</si>
  <si>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</si>
  <si>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</si>
  <si>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</si>
  <si>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</si>
  <si>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</si>
  <si>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</si>
  <si>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</si>
  <si>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</si>
  <si>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</si>
  <si>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</si>
  <si>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</si>
  <si>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</si>
  <si>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</si>
  <si>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</si>
  <si>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</si>
  <si>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</si>
  <si>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</si>
  <si>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</si>
  <si>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</si>
  <si>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</si>
  <si>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</si>
  <si>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</si>
  <si>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</si>
  <si>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</si>
  <si>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</si>
  <si>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</si>
  <si>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</si>
  <si>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</si>
  <si>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</si>
  <si>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</si>
  <si>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</si>
  <si>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</si>
  <si>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</si>
  <si>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</si>
  <si>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</si>
  <si>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</si>
  <si>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</si>
  <si>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</si>
  <si>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</si>
  <si>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</si>
  <si>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</si>
  <si>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</si>
  <si>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</si>
  <si>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</si>
  <si>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</si>
  <si>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</si>
  <si>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</si>
  <si>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</si>
  <si>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</si>
  <si>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</si>
  <si>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</si>
  <si>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</si>
  <si>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</si>
  <si>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</si>
  <si>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</si>
  <si>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</si>
  <si>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</si>
  <si>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</si>
  <si>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</si>
  <si>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</si>
  <si>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</si>
  <si>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</si>
  <si>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</si>
  <si>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</si>
  <si>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</si>
  <si>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</si>
  <si>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</si>
  <si>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</si>
  <si>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</si>
  <si>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</si>
  <si>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</si>
  <si>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</si>
  <si>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</si>
  <si>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</si>
  <si>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</si>
  <si>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</si>
  <si>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</si>
  <si>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</si>
  <si>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</si>
  <si>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</si>
  <si>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</si>
  <si>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</si>
  <si>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</si>
  <si>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</si>
  <si>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</si>
  <si>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</si>
  <si>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</si>
  <si>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</si>
  <si>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</si>
  <si>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</si>
  <si>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</si>
  <si>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</si>
  <si>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</si>
  <si>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</si>
  <si>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</si>
  <si>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</si>
  <si>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</si>
  <si>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</si>
  <si>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</si>
  <si>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</si>
  <si>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</si>
  <si>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</si>
  <si>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</si>
  <si>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</si>
  <si>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</si>
  <si>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</si>
  <si>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</si>
  <si>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</si>
  <si>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</si>
  <si>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</si>
  <si>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</si>
  <si>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</si>
  <si>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</si>
  <si>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</si>
  <si>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</si>
  <si>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</si>
  <si>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</si>
  <si>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</si>
  <si>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</si>
  <si>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</si>
  <si>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</si>
  <si>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</si>
  <si>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</si>
  <si>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</si>
  <si>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</si>
  <si>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</si>
  <si>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</si>
  <si>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</si>
  <si>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</si>
  <si>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</si>
  <si>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</si>
  <si>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</si>
  <si>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</si>
  <si>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</si>
  <si>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</si>
  <si>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</si>
  <si>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</si>
  <si>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</si>
  <si>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</si>
  <si>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</si>
  <si>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</si>
  <si>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</si>
  <si>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</si>
  <si>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</si>
  <si>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</si>
  <si>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</si>
  <si>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</si>
  <si>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</si>
  <si>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</si>
  <si>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</si>
  <si>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</si>
  <si>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</si>
  <si>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</si>
  <si>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</si>
  <si>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</si>
  <si>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</si>
  <si>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</si>
  <si>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</si>
  <si>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</si>
  <si>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</si>
  <si>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</si>
  <si>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</si>
  <si>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</si>
  <si>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</si>
  <si>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</si>
  <si>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</si>
  <si>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</si>
  <si>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</si>
  <si>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</si>
  <si>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</si>
  <si>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</si>
  <si>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</si>
  <si>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</si>
  <si>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</si>
  <si>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</si>
  <si>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</si>
  <si>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</si>
  <si>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</si>
  <si>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</si>
  <si>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</si>
  <si>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</si>
  <si>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</si>
  <si>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</si>
  <si>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</si>
  <si>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</si>
  <si>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</si>
  <si>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</si>
  <si>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</si>
  <si>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</si>
  <si>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</si>
  <si>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</si>
  <si>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</si>
  <si>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</si>
  <si>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</si>
  <si>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</si>
  <si>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</si>
  <si>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</si>
  <si>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</si>
  <si>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</si>
  <si>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</si>
  <si>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</si>
  <si>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</si>
  <si>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</si>
  <si>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</si>
  <si>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</si>
  <si>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</si>
  <si>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</si>
  <si>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</si>
  <si>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</si>
  <si>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</si>
  <si>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</si>
  <si>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</si>
  <si>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</si>
  <si>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</si>
  <si>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</si>
  <si>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</si>
  <si>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</si>
  <si>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</si>
  <si>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</si>
  <si>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</si>
  <si>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</si>
  <si>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</si>
  <si>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</si>
  <si>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</si>
  <si>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</si>
  <si>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</si>
  <si>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</si>
  <si>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</si>
  <si>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</si>
  <si>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</si>
  <si>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</si>
  <si>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</si>
  <si>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</si>
  <si>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</si>
  <si>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</si>
  <si>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</si>
  <si>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</si>
  <si>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</si>
  <si>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</si>
  <si>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</si>
  <si>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</si>
  <si>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</si>
  <si>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</si>
  <si>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</si>
  <si>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</si>
  <si>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</si>
  <si>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</si>
  <si>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</si>
  <si>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</si>
  <si>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</si>
  <si>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</si>
  <si>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</si>
  <si>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</si>
  <si>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</si>
  <si>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</si>
  <si>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</si>
  <si>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</si>
  <si>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</si>
  <si>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</si>
  <si>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</si>
  <si>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</si>
  <si>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</si>
  <si>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</si>
  <si>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</si>
  <si>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</si>
  <si>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</si>
  <si>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</si>
  <si>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</si>
  <si>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</si>
  <si>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</si>
  <si>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</si>
  <si>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</si>
  <si>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</si>
  <si>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</si>
  <si>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</si>
  <si>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</si>
  <si>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</si>
  <si>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</si>
  <si>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</si>
  <si>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</si>
  <si>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</si>
  <si>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</si>
  <si>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</si>
  <si>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</si>
  <si>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</si>
  <si>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</si>
  <si>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</si>
  <si>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</si>
  <si>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</si>
  <si>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</si>
  <si>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</si>
  <si>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</si>
  <si>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</si>
  <si>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</si>
  <si>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</si>
  <si>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</si>
  <si>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</si>
  <si>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</si>
  <si>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</si>
  <si>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</si>
  <si>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</si>
  <si>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</si>
  <si>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</si>
  <si>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</si>
  <si>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</si>
  <si>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</si>
  <si>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</si>
  <si>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</si>
  <si>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</si>
  <si>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</si>
  <si>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</si>
  <si>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</si>
  <si>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</si>
  <si>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</si>
  <si>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</si>
  <si>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</si>
  <si>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</si>
  <si>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</si>
  <si>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</si>
  <si>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</si>
  <si>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</si>
  <si>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</si>
  <si>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</si>
  <si>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</si>
  <si>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</si>
  <si>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</si>
  <si>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</si>
  <si>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</si>
  <si>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</si>
  <si>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</si>
  <si>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</si>
  <si>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</si>
  <si>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</si>
  <si>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</si>
  <si>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</si>
  <si>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</si>
  <si>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</si>
  <si>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</si>
  <si>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</si>
  <si>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</si>
  <si>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</si>
  <si>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</si>
  <si>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</si>
  <si>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</si>
  <si>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</si>
  <si>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</si>
  <si>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</si>
  <si>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</si>
  <si>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</si>
  <si>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</si>
  <si>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</si>
  <si>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</si>
  <si>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</si>
  <si>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</si>
  <si>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</si>
  <si>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</si>
  <si>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</si>
  <si>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</si>
  <si>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</si>
  <si>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</si>
  <si>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</si>
  <si>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</si>
  <si>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</si>
  <si>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</si>
  <si>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</si>
  <si>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</si>
  <si>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</si>
  <si>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</si>
  <si>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</si>
  <si>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</si>
  <si>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</si>
  <si>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</si>
  <si>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</si>
  <si>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</si>
  <si>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</si>
  <si>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</si>
  <si>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</si>
  <si>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</si>
  <si>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</si>
  <si>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</si>
  <si>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</si>
  <si>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</si>
  <si>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</si>
  <si>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</si>
  <si>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</si>
  <si>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</si>
  <si>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</si>
  <si>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</si>
  <si>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</si>
  <si>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</si>
  <si>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</si>
  <si>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</si>
  <si>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</si>
  <si>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</si>
  <si>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</si>
  <si>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</si>
  <si>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</si>
  <si>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</si>
  <si>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</si>
  <si>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</si>
  <si>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</si>
  <si>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</si>
  <si>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</si>
  <si>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</si>
  <si>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</si>
  <si>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</si>
  <si>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</si>
  <si>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</si>
  <si>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</si>
  <si>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</si>
  <si>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</si>
  <si>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</si>
  <si>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</si>
  <si>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</si>
  <si>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</si>
  <si>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</si>
  <si>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</si>
  <si>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</si>
  <si>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</si>
  <si>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</si>
  <si>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</si>
  <si>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</si>
  <si>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</si>
  <si>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</si>
  <si>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</si>
  <si>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</si>
  <si>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</si>
  <si>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</si>
  <si>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</si>
  <si>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</si>
  <si>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</si>
  <si>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</si>
  <si>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</si>
  <si>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</si>
  <si>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</si>
  <si>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</si>
  <si>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</si>
  <si>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</si>
  <si>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</si>
  <si>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</si>
  <si>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</si>
  <si>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</si>
  <si>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</si>
  <si>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</si>
  <si>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</si>
  <si>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</si>
  <si>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</si>
  <si>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</si>
  <si>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</si>
  <si>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</si>
  <si>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</si>
  <si>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</si>
  <si>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</si>
  <si>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</si>
  <si>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</si>
  <si>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</si>
  <si>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</si>
  <si>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</si>
  <si>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</si>
  <si>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</si>
  <si>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</si>
  <si>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</si>
  <si>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</si>
  <si>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</si>
  <si>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</si>
  <si>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</si>
  <si>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</si>
  <si>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</si>
  <si>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</si>
  <si>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</si>
  <si>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</si>
  <si>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</si>
  <si>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</si>
  <si>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</si>
  <si>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</si>
  <si>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</si>
  <si>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</si>
  <si>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</si>
  <si>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</si>
  <si>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</si>
  <si>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</si>
  <si>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</si>
  <si>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</si>
  <si>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</si>
  <si>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</si>
  <si>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</si>
  <si>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</si>
  <si>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</si>
  <si>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</si>
  <si>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</si>
  <si>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</si>
  <si>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</si>
  <si>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</si>
  <si>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</si>
  <si>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</si>
  <si>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</si>
  <si>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</si>
  <si>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</si>
  <si>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</si>
  <si>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</si>
  <si>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</si>
  <si>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</si>
  <si>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</si>
  <si>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</si>
  <si>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</si>
  <si>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</si>
  <si>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</si>
  <si>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</si>
  <si>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</si>
  <si>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</si>
  <si>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</si>
  <si>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</si>
  <si>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</si>
  <si>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</si>
  <si>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</si>
  <si>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</si>
  <si>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</si>
  <si>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</si>
  <si>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</si>
  <si>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</si>
  <si>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</si>
  <si>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</si>
  <si>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</si>
  <si>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</si>
  <si>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</si>
  <si>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</si>
  <si>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</si>
  <si>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</si>
  <si>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</si>
  <si>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</si>
  <si>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</si>
  <si>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</si>
  <si>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</si>
  <si>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</si>
  <si>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</si>
  <si>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</si>
  <si>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</si>
  <si>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</si>
  <si>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</si>
  <si>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</si>
  <si>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</si>
  <si>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</si>
  <si>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</si>
  <si>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</si>
  <si>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</si>
  <si>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</si>
  <si>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</si>
  <si>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</si>
  <si>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</si>
  <si>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</si>
  <si>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</si>
  <si>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</si>
  <si>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</si>
  <si>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</si>
  <si>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</si>
  <si>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</si>
  <si>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</si>
  <si>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</si>
  <si>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</si>
  <si>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</si>
  <si>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</si>
  <si>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</si>
  <si>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</si>
  <si>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</si>
  <si>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</si>
  <si>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</si>
  <si>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</si>
  <si>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</si>
  <si>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</si>
  <si>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</si>
  <si>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</si>
  <si>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</si>
  <si>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</si>
  <si>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</si>
  <si>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</si>
  <si>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</si>
  <si>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</si>
  <si>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</si>
  <si>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</si>
  <si>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</si>
  <si>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</si>
  <si>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</si>
  <si>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</si>
  <si>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</si>
  <si>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</si>
  <si>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</si>
  <si>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</si>
  <si>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</si>
  <si>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</si>
  <si>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</si>
  <si>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</si>
  <si>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</si>
  <si>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</si>
  <si>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</si>
  <si>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</si>
  <si>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</si>
  <si>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</si>
  <si>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</si>
  <si>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</si>
  <si>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</si>
  <si>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</si>
  <si>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</si>
  <si>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</si>
  <si>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</si>
  <si>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</si>
  <si>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</si>
  <si>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</si>
  <si>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</si>
  <si>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</si>
  <si>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</si>
  <si>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</si>
  <si>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</si>
  <si>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</si>
  <si>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</si>
  <si>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</si>
  <si>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</si>
  <si>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</si>
  <si>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</si>
  <si>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</si>
  <si>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</si>
  <si>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</si>
  <si>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</si>
  <si>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</si>
  <si>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</si>
  <si>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</si>
  <si>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</si>
  <si>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</si>
  <si>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</si>
  <si>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</si>
  <si>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</si>
  <si>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</si>
  <si>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</si>
  <si>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</si>
  <si>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</si>
  <si>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</si>
  <si>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</si>
  <si>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</si>
  <si>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</si>
  <si>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</si>
  <si>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</si>
  <si>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</si>
  <si>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</si>
  <si>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</si>
  <si>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</si>
  <si>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</si>
  <si>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</si>
  <si>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</si>
  <si>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</si>
  <si>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</si>
  <si>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</si>
  <si>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</si>
  <si>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</si>
  <si>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</si>
  <si>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</si>
  <si>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</si>
  <si>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</si>
  <si>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</si>
  <si>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</si>
  <si>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</si>
  <si>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</si>
  <si>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</si>
  <si>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</si>
  <si>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</si>
  <si>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</si>
  <si>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</si>
  <si>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</si>
  <si>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</si>
  <si>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</si>
  <si>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</si>
  <si>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</si>
  <si>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</si>
  <si>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</si>
  <si>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</si>
  <si>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</si>
  <si>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</si>
  <si>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</si>
  <si>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</si>
  <si>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</si>
  <si>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</si>
  <si>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</si>
  <si>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</si>
  <si>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</si>
  <si>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</si>
  <si>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</si>
  <si>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</si>
  <si>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</si>
  <si>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</si>
  <si>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</si>
  <si>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</si>
  <si>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</si>
  <si>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</si>
  <si>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</si>
  <si>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</si>
  <si>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</si>
  <si>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</si>
  <si>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</si>
  <si>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</si>
  <si>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</si>
  <si>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</si>
  <si>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</si>
  <si>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</si>
  <si>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</si>
  <si>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</si>
  <si>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</si>
  <si>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</si>
  <si>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</si>
  <si>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</si>
  <si>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</si>
  <si>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</si>
  <si>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</si>
  <si>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</si>
  <si>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</si>
  <si>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</si>
  <si>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</si>
  <si>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</si>
  <si>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</si>
  <si>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</si>
  <si>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</si>
  <si>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</si>
  <si>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</si>
  <si>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</si>
  <si>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</si>
  <si>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</si>
  <si>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</si>
  <si>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</si>
  <si>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</si>
  <si>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</si>
  <si>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</si>
  <si>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</si>
  <si>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</si>
  <si>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</si>
  <si>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</si>
  <si>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</si>
  <si>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</si>
  <si>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</si>
  <si>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</si>
  <si>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</si>
  <si>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</si>
  <si>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</si>
  <si>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</si>
  <si>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</si>
  <si>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</si>
  <si>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</si>
  <si>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</si>
  <si>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</si>
  <si>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</si>
  <si>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</si>
  <si>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</si>
  <si>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</si>
  <si>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</si>
  <si>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</si>
  <si>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</si>
  <si>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</si>
  <si>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</si>
  <si>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</si>
  <si>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</si>
  <si>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</si>
  <si>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</si>
  <si>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</si>
  <si>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</si>
  <si>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</si>
  <si>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</si>
  <si>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</si>
  <si>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</si>
  <si>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</si>
  <si>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</si>
  <si>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</si>
  <si>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</si>
  <si>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</si>
  <si>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</si>
  <si>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</si>
  <si>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</si>
  <si>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</si>
  <si>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</si>
  <si>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</si>
  <si>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</si>
  <si>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</si>
  <si>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</si>
  <si>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</si>
  <si>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</si>
  <si>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</si>
  <si>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</si>
  <si>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</si>
  <si>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</si>
  <si>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</si>
  <si>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</si>
  <si>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</si>
  <si>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</si>
  <si>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</si>
  <si>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</si>
  <si>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</si>
  <si>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</si>
  <si>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</si>
  <si>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</si>
  <si>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</si>
  <si>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</si>
  <si>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</si>
  <si>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</si>
  <si>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</si>
  <si>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</si>
  <si>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</si>
  <si>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</si>
  <si>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</si>
  <si>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</si>
  <si>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</si>
  <si>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</si>
  <si>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</si>
  <si>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</si>
  <si>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</si>
  <si>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</si>
  <si>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</si>
  <si>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</si>
  <si>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</si>
  <si>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</si>
  <si>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</si>
  <si>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</si>
  <si>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</si>
  <si>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</si>
  <si>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</si>
  <si>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</si>
  <si>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</si>
  <si>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</si>
  <si>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</si>
  <si>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</si>
  <si>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</si>
  <si>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</si>
  <si>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</si>
  <si>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</si>
  <si>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</si>
  <si>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</si>
  <si>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</si>
  <si>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</si>
  <si>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</si>
  <si>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</si>
  <si>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</si>
  <si>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</si>
  <si>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</si>
  <si>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</si>
  <si>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</si>
  <si>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</si>
  <si>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</si>
  <si>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</si>
  <si>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</si>
  <si>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</si>
  <si>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</si>
  <si>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</si>
  <si>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</si>
  <si>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</si>
  <si>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</si>
  <si>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</si>
  <si>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</si>
  <si>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</si>
  <si>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</si>
  <si>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</si>
  <si>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</si>
  <si>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</si>
  <si>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</si>
  <si>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</si>
  <si>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</si>
  <si>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</si>
  <si>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</si>
  <si>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</si>
  <si>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</si>
  <si>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</si>
  <si>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</si>
  <si>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</si>
  <si>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</si>
  <si>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</si>
  <si>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</si>
  <si>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</si>
  <si>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</si>
  <si>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</si>
  <si>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</si>
  <si>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</si>
  <si>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</si>
  <si>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</si>
  <si>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</si>
  <si>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</si>
  <si>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</si>
  <si>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</si>
  <si>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</si>
  <si>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</si>
  <si>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</si>
  <si>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</si>
  <si>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</si>
  <si>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</si>
  <si>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</si>
  <si>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</si>
  <si>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</si>
  <si>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</si>
  <si>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</si>
  <si>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</si>
  <si>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</si>
  <si>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</si>
  <si>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</si>
  <si>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</si>
  <si>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</si>
  <si>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</si>
  <si>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</si>
  <si>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</si>
  <si>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</si>
  <si>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</si>
  <si>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</si>
  <si>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</si>
  <si>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</si>
  <si>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</si>
  <si>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</si>
  <si>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</si>
  <si>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</si>
  <si>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</si>
  <si>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</si>
  <si>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</si>
  <si>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</si>
  <si>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</si>
  <si>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</si>
  <si>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</si>
  <si>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</si>
  <si>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</si>
  <si>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</si>
  <si>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</si>
  <si>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</si>
  <si>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</si>
  <si>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</si>
  <si>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</si>
  <si>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</si>
  <si>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</si>
  <si>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</si>
  <si>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</si>
  <si>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</si>
  <si>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</si>
  <si>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</si>
  <si>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</si>
  <si>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</si>
  <si>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</si>
  <si>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</si>
  <si>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</si>
  <si>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</si>
  <si>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</si>
  <si>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</si>
  <si>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</si>
  <si>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</si>
  <si>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</si>
  <si>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</si>
  <si>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</si>
  <si>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</si>
  <si>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</si>
  <si>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</si>
  <si>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</si>
  <si>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</si>
  <si>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</si>
  <si>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</si>
  <si>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</si>
  <si>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</si>
  <si>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</si>
  <si>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</si>
  <si>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</si>
  <si>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</si>
  <si>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</si>
  <si>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</si>
  <si>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</si>
  <si>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</si>
  <si>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</si>
  <si>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</si>
  <si>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</si>
  <si>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</si>
  <si>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</si>
  <si>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</si>
  <si>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</si>
  <si>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</si>
  <si>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</si>
  <si>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</si>
  <si>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</si>
  <si>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</si>
  <si>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</si>
  <si>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</si>
  <si>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</si>
  <si>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</si>
  <si>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</si>
  <si>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</si>
  <si>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</si>
  <si>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</si>
  <si>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</si>
  <si>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</si>
  <si>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</si>
  <si>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</si>
  <si>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</si>
  <si>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</si>
  <si>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</si>
  <si>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</si>
  <si>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</si>
  <si>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</si>
  <si>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</si>
  <si>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</si>
  <si>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</si>
  <si>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</si>
  <si>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</si>
  <si>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</si>
  <si>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</si>
  <si>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</si>
  <si>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</si>
  <si>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</si>
  <si>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</si>
  <si>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</si>
  <si>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</si>
  <si>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</si>
  <si>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</si>
  <si>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</si>
  <si>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</si>
  <si>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</si>
  <si>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</si>
  <si>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</si>
  <si>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</si>
  <si>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</si>
  <si>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</si>
  <si>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</si>
  <si>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</si>
  <si>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</si>
  <si>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</si>
  <si>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</si>
  <si>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</si>
  <si>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</si>
  <si>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</si>
  <si>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</si>
  <si>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</si>
  <si>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</si>
  <si>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</si>
  <si>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</si>
  <si>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</si>
  <si>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</si>
  <si>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</si>
  <si>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</si>
  <si>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</si>
  <si>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</si>
  <si>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</si>
  <si>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</si>
  <si>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</si>
  <si>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</si>
  <si>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</si>
  <si>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</si>
  <si>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</si>
  <si>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</si>
  <si>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</si>
  <si>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</si>
  <si>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</si>
  <si>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</si>
  <si>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</si>
  <si>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</si>
  <si>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</si>
  <si>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</si>
  <si>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</si>
  <si>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</si>
  <si>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</si>
  <si>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</si>
  <si>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</si>
  <si>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</si>
  <si>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</si>
  <si>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</si>
  <si>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</si>
  <si>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</si>
  <si>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</si>
  <si>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</si>
  <si>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</si>
  <si>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</si>
  <si>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</si>
  <si>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</si>
  <si>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</si>
  <si>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</si>
  <si>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</si>
  <si>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</si>
  <si>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</si>
  <si>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</si>
  <si>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</si>
  <si>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</si>
  <si>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</si>
  <si>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</si>
  <si>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</si>
  <si>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</si>
  <si>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</si>
  <si>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</si>
  <si>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</si>
  <si>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</si>
  <si>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</si>
  <si>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</si>
  <si>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</si>
  <si>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</si>
  <si>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</si>
  <si>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</si>
  <si>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</si>
  <si>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</si>
  <si>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</si>
  <si>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</si>
  <si>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</si>
  <si>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</si>
  <si>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</si>
  <si>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</si>
  <si>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</si>
  <si>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</si>
  <si>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</si>
  <si>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</si>
  <si>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</si>
  <si>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</si>
  <si>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</si>
  <si>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</si>
  <si>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</si>
  <si>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</si>
  <si>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</si>
  <si>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</si>
  <si>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</si>
  <si>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</si>
  <si>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</si>
  <si>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</si>
  <si>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</si>
  <si>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</si>
  <si>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</si>
  <si>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</si>
  <si>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</si>
  <si>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</si>
  <si>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</si>
  <si>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</si>
  <si>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</si>
  <si>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</si>
  <si>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</si>
  <si>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</si>
  <si>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</si>
  <si>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</si>
  <si>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</si>
  <si>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</si>
  <si>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</si>
  <si>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</si>
  <si>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</si>
  <si>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</si>
  <si>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</si>
  <si>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</si>
  <si>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</si>
  <si>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</si>
  <si>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</si>
  <si>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</si>
  <si>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</si>
  <si>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</si>
  <si>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</si>
  <si>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</si>
  <si>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</si>
  <si>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</si>
  <si>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</si>
  <si>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</si>
  <si>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</si>
  <si>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</si>
  <si>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</si>
  <si>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</si>
  <si>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</si>
  <si>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</si>
  <si>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</si>
  <si>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</si>
  <si>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</si>
  <si>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</si>
  <si>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</si>
  <si>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</si>
  <si>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</si>
  <si>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</si>
  <si>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</si>
  <si>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</si>
  <si>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</si>
  <si>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</si>
  <si>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</si>
  <si>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</si>
  <si>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</si>
  <si>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</si>
  <si>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</si>
  <si>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</si>
  <si>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</si>
  <si>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</si>
  <si>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</si>
  <si>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</si>
  <si>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</si>
  <si>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</si>
  <si>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</si>
  <si>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</si>
  <si>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</si>
  <si>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</si>
  <si>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</si>
  <si>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</si>
  <si>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</si>
  <si>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</si>
  <si>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</si>
  <si>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</si>
  <si>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</si>
  <si>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</si>
  <si>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</si>
  <si>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</si>
  <si>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</si>
  <si>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</si>
  <si>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</si>
  <si>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</si>
  <si>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</si>
  <si>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</si>
  <si>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</si>
  <si>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</si>
  <si>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</si>
  <si>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</si>
  <si>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</si>
  <si>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</si>
  <si>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</si>
  <si>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</si>
  <si>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</si>
  <si>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</si>
  <si>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</si>
  <si>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</si>
  <si>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</si>
  <si>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</si>
  <si>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</si>
  <si>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</si>
  <si>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</si>
  <si>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</si>
  <si>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</si>
  <si>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</si>
  <si>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</si>
  <si>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</si>
  <si>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</si>
  <si>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</si>
  <si>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</si>
  <si>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</si>
  <si>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</si>
  <si>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</si>
  <si>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</si>
  <si>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</si>
  <si>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</si>
  <si>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</si>
  <si>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</si>
  <si>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</si>
  <si>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</si>
  <si>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</si>
  <si>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</si>
  <si>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</si>
  <si>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</si>
  <si>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</si>
  <si>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</si>
  <si>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</si>
  <si>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</si>
  <si>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</si>
  <si>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</si>
  <si>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</si>
  <si>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</si>
  <si>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</si>
  <si>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</si>
  <si>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</si>
  <si>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</si>
  <si>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</si>
  <si>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</si>
  <si>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</si>
  <si>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</si>
  <si>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</si>
  <si>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</si>
  <si>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</si>
  <si>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</si>
  <si>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</si>
  <si>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</si>
  <si>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</si>
  <si>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</si>
  <si>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</si>
  <si>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</si>
  <si>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</si>
  <si>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</si>
  <si>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</si>
  <si>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</si>
  <si>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</si>
  <si>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</si>
  <si>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</si>
  <si>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</si>
  <si>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</si>
  <si>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</si>
  <si>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</si>
  <si>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</si>
  <si>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</si>
  <si>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</si>
  <si>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</si>
  <si>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</si>
  <si>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</si>
  <si>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</si>
  <si>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</si>
  <si>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</si>
  <si>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</si>
  <si>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</si>
  <si>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</si>
  <si>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</si>
  <si>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</si>
  <si>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</si>
  <si>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</si>
  <si>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</si>
  <si>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</si>
  <si>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</si>
  <si>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</si>
  <si>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</si>
  <si>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</si>
  <si>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</si>
  <si>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</si>
  <si>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</si>
  <si>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</si>
  <si>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</si>
  <si>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</si>
  <si>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</si>
  <si>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</si>
  <si>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</si>
  <si>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</si>
  <si>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</si>
  <si>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</si>
  <si>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</si>
  <si>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</si>
  <si>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</si>
  <si>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</si>
  <si>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</si>
  <si>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</si>
  <si>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</si>
  <si>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</si>
  <si>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</si>
  <si>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</si>
  <si>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</si>
  <si>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</si>
  <si>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</si>
  <si>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</si>
  <si>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</si>
  <si>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</si>
  <si>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</si>
  <si>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</si>
  <si>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</si>
  <si>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</si>
  <si>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</si>
  <si>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</si>
  <si>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</si>
  <si>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</si>
  <si>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</si>
  <si>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</si>
  <si>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</si>
  <si>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</si>
  <si>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</si>
  <si>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</si>
  <si>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</si>
  <si>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</si>
  <si>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</si>
  <si>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</si>
  <si>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</si>
  <si>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</si>
  <si>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</si>
  <si>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</si>
  <si>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</si>
  <si>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</si>
  <si>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</si>
  <si>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</si>
  <si>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</si>
  <si>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</si>
  <si>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</si>
  <si>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</si>
  <si>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</si>
  <si>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</si>
  <si>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</si>
  <si>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</si>
  <si>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</si>
  <si>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</si>
  <si>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</si>
  <si>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</si>
  <si>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</si>
  <si>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</si>
  <si>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</si>
  <si>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</si>
  <si>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</si>
  <si>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</si>
  <si>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</si>
  <si>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</si>
  <si>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</si>
  <si>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</si>
  <si>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</si>
  <si>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</si>
  <si>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</si>
  <si>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</si>
  <si>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</si>
  <si>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</si>
  <si>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</si>
  <si>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</si>
  <si>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</si>
  <si>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</si>
  <si>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</si>
  <si>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</si>
  <si>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</si>
  <si>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</si>
  <si>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</si>
  <si>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</si>
  <si>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</si>
  <si>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</si>
  <si>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</si>
  <si>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</si>
  <si>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</si>
  <si>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</si>
  <si>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</si>
  <si>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</si>
  <si>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</si>
  <si>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</si>
  <si>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</si>
  <si>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</si>
  <si>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</si>
  <si>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</si>
  <si>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</si>
  <si>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</si>
  <si>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</si>
  <si>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</si>
  <si>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</si>
  <si>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</si>
  <si>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</si>
  <si>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</si>
  <si>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</si>
  <si>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</si>
  <si>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</si>
  <si>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</si>
  <si>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</si>
  <si>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</si>
  <si>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</si>
  <si>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</si>
  <si>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</si>
  <si>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</si>
  <si>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</si>
  <si>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</si>
  <si>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</si>
  <si>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</si>
  <si>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</si>
  <si>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</si>
  <si>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</si>
  <si>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</si>
  <si>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</si>
  <si>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</si>
  <si>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</si>
  <si>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</si>
  <si>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</si>
  <si>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</si>
  <si>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</si>
  <si>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</si>
  <si>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</si>
  <si>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</si>
  <si>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</si>
  <si>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</si>
  <si>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</si>
  <si>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</si>
  <si>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</si>
  <si>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</si>
  <si>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</si>
  <si>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</si>
  <si>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</si>
  <si>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</si>
  <si>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</si>
  <si>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</si>
  <si>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</si>
  <si>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</si>
  <si>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</si>
  <si>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</si>
  <si>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</si>
  <si>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</si>
  <si>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</si>
  <si>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</si>
  <si>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</si>
  <si>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</si>
  <si>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</si>
  <si>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</si>
  <si>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</si>
  <si>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</si>
  <si>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</si>
  <si>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</si>
  <si>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</si>
  <si>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</si>
  <si>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</si>
  <si>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</si>
  <si>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</si>
  <si>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</si>
  <si>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</si>
  <si>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</si>
  <si>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</si>
  <si>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</si>
  <si>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</si>
  <si>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</si>
  <si>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</si>
  <si>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</si>
  <si>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</si>
  <si>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</si>
  <si>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</si>
  <si>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</si>
  <si>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</si>
  <si>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</si>
  <si>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</si>
  <si>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</si>
  <si>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</si>
  <si>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</si>
  <si>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</si>
  <si>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</si>
  <si>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</si>
  <si>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</si>
  <si>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</si>
  <si>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</si>
  <si>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</si>
  <si>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</si>
  <si>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</si>
  <si>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</si>
  <si>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</si>
  <si>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</si>
  <si>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</si>
  <si>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</si>
  <si>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</si>
  <si>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</si>
  <si>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</si>
  <si>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</si>
  <si>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</si>
  <si>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</si>
  <si>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</si>
  <si>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</si>
  <si>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</si>
  <si>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</si>
  <si>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</si>
  <si>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</si>
  <si>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</si>
  <si>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</si>
  <si>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</si>
  <si>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</si>
  <si>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</si>
  <si>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</si>
  <si>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</si>
  <si>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</si>
  <si>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</si>
  <si>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</si>
  <si>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</si>
  <si>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</si>
  <si>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</si>
  <si>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</si>
  <si>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</si>
  <si>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</si>
  <si>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</si>
  <si>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</si>
  <si>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</si>
  <si>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</si>
  <si>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</si>
  <si>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</si>
  <si>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</si>
  <si>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</si>
  <si>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</si>
  <si>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</si>
  <si>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</si>
  <si>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</si>
  <si>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</si>
  <si>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</si>
  <si>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</si>
  <si>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</si>
  <si>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</si>
  <si>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</si>
  <si>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</si>
  <si>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</si>
  <si>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</si>
  <si>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</si>
  <si>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</si>
  <si>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</si>
  <si>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</si>
  <si>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</si>
  <si>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</si>
  <si>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</si>
  <si>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</si>
  <si>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</si>
  <si>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</si>
  <si>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</si>
  <si>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</si>
  <si>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</si>
  <si>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</si>
  <si>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</si>
  <si>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</si>
  <si>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</si>
  <si>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</si>
  <si>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</si>
  <si>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</si>
  <si>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</si>
  <si>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</si>
  <si>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</si>
  <si>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</si>
  <si>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</si>
  <si>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</si>
  <si>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</si>
  <si>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</si>
  <si>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</si>
  <si>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</si>
  <si>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</si>
  <si>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</si>
  <si>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</si>
  <si>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</si>
  <si>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</si>
  <si>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</si>
  <si>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</si>
  <si>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</si>
  <si>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</si>
  <si>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</si>
  <si>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</si>
  <si>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</si>
  <si>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</si>
  <si>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</si>
  <si>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</si>
  <si>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</si>
  <si>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</si>
  <si>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</si>
  <si>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</si>
  <si>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</si>
  <si>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</si>
  <si>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</si>
  <si>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</si>
  <si>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</si>
  <si>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</si>
  <si>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</si>
  <si>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</si>
  <si>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</si>
  <si>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</si>
  <si>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</si>
  <si>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</si>
  <si>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</si>
  <si>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</si>
  <si>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</si>
  <si>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</si>
  <si>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</si>
  <si>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</si>
  <si>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</si>
  <si>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</si>
  <si>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</si>
  <si>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</si>
  <si>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</si>
  <si>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</si>
  <si>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</si>
  <si>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</si>
  <si>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</si>
  <si>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</si>
  <si>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</si>
  <si>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</si>
  <si>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</si>
  <si>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</si>
  <si>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</si>
  <si>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</si>
  <si>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</si>
  <si>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</si>
  <si>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</si>
  <si>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</si>
  <si>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</si>
  <si>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</si>
  <si>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</si>
  <si>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</si>
  <si>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</si>
  <si>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</si>
  <si>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</si>
  <si>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</si>
  <si>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</si>
  <si>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</si>
  <si>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</si>
  <si>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</si>
  <si>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</si>
  <si>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</si>
  <si>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</si>
  <si>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</si>
  <si>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</si>
  <si>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</si>
  <si>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</si>
  <si>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</si>
  <si>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</si>
  <si>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</si>
  <si>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</si>
  <si>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</si>
  <si>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</si>
  <si>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</si>
  <si>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</si>
  <si>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</si>
  <si>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</si>
  <si>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</si>
  <si>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</si>
  <si>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</si>
  <si>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</si>
  <si>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</si>
  <si>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</si>
  <si>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</si>
  <si>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</si>
  <si>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</si>
  <si>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</si>
  <si>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</si>
  <si>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</si>
  <si>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</si>
  <si>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</si>
  <si>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</si>
  <si>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</si>
  <si>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</si>
  <si>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</si>
  <si>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</si>
  <si>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</si>
  <si>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</si>
  <si>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</si>
  <si>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</si>
  <si>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</si>
  <si>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</si>
  <si>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</si>
  <si>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</si>
  <si>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</si>
  <si>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</si>
  <si>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</si>
  <si>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</si>
  <si>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</si>
  <si>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</si>
  <si>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</si>
  <si>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</si>
  <si>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</si>
  <si>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</si>
  <si>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</si>
  <si>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</si>
  <si>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</si>
  <si>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</si>
  <si>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</si>
  <si>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</si>
  <si>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</si>
  <si>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</si>
  <si>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</si>
  <si>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</si>
  <si>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</si>
  <si>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</si>
  <si>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</si>
  <si>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</si>
  <si>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</si>
  <si>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</si>
  <si>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</si>
  <si>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</si>
  <si>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</si>
  <si>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</si>
  <si>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</si>
  <si>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</si>
  <si>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</si>
  <si>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</si>
  <si>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</si>
  <si>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</si>
  <si>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</si>
  <si>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</si>
  <si>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</si>
  <si>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</si>
  <si>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</si>
  <si>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</si>
  <si>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</si>
  <si>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</si>
  <si>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</si>
  <si>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</si>
  <si>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</si>
  <si>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</si>
  <si>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</si>
  <si>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</si>
  <si>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</si>
  <si>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</si>
  <si>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</si>
  <si>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</si>
  <si>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</si>
  <si>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</si>
  <si>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</si>
  <si>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</si>
  <si>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</si>
  <si>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</si>
  <si>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</si>
  <si>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</si>
  <si>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</si>
  <si>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</si>
  <si>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</si>
  <si>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</si>
  <si>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</si>
  <si>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</si>
  <si>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</si>
  <si>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</si>
  <si>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</si>
  <si>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</si>
  <si>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</si>
  <si>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</si>
  <si>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</si>
  <si>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</si>
  <si>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</si>
  <si>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</si>
  <si>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</si>
  <si>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</si>
  <si>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</si>
  <si>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</si>
  <si>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</si>
  <si>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</si>
  <si>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</si>
  <si>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</si>
  <si>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</si>
  <si>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</si>
  <si>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</si>
  <si>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</si>
  <si>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</si>
  <si>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</si>
  <si>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</si>
  <si>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</si>
  <si>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</si>
  <si>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</si>
  <si>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</si>
  <si>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</si>
  <si>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</si>
  <si>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</si>
  <si>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</si>
  <si>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</si>
  <si>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</si>
  <si>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</si>
  <si>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</si>
  <si>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</si>
  <si>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</si>
  <si>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</si>
  <si>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</si>
  <si>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</si>
  <si>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</si>
  <si>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</si>
  <si>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</si>
  <si>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</si>
  <si>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</si>
  <si>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</si>
  <si>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</si>
  <si>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</si>
  <si>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</si>
  <si>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</si>
  <si>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</si>
  <si>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</si>
  <si>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</si>
  <si>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</si>
  <si>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</si>
  <si>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</si>
  <si>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</si>
  <si>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</si>
  <si>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</si>
  <si>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</si>
  <si>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</si>
  <si>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</si>
  <si>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</si>
  <si>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</si>
  <si>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</si>
  <si>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</si>
  <si>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</si>
  <si>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</si>
  <si>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</si>
  <si>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</si>
  <si>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</si>
  <si>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</si>
  <si>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</si>
  <si>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</si>
  <si>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</si>
  <si>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</si>
  <si>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</si>
  <si>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</si>
  <si>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</si>
  <si>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</si>
  <si>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</si>
  <si>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</si>
  <si>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</si>
  <si>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</si>
  <si>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</si>
  <si>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</si>
  <si>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</si>
  <si>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</si>
  <si>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</si>
  <si>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</si>
  <si>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</si>
  <si>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</si>
  <si>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</si>
  <si>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</si>
  <si>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</si>
  <si>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</si>
  <si>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</si>
  <si>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</si>
  <si>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</si>
  <si>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</si>
  <si>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</si>
  <si>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</si>
  <si>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</si>
  <si>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</si>
  <si>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</si>
  <si>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</si>
  <si>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</si>
  <si>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</si>
  <si>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</si>
  <si>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</si>
  <si>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</si>
  <si>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</si>
  <si>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</si>
  <si>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</si>
  <si>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</si>
  <si>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</si>
  <si>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</si>
  <si>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</si>
  <si>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</si>
  <si>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</si>
  <si>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</si>
  <si>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</si>
  <si>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</si>
  <si>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</si>
  <si>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</si>
  <si>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</si>
  <si>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</si>
  <si>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</si>
  <si>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</si>
  <si>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</si>
  <si>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</si>
  <si>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</si>
  <si>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</si>
  <si>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</si>
  <si>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</si>
  <si>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</si>
  <si>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</si>
  <si>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</si>
  <si>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</si>
  <si>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</si>
  <si>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</si>
  <si>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</si>
  <si>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</si>
  <si>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</si>
  <si>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</si>
  <si>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</si>
  <si>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</si>
  <si>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</si>
  <si>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</si>
  <si>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</si>
  <si>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</si>
  <si>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</si>
  <si>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</si>
  <si>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</si>
  <si>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</si>
  <si>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</si>
  <si>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</si>
  <si>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</si>
  <si>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</si>
  <si>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</si>
  <si>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</si>
  <si>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</si>
  <si>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</si>
  <si>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</si>
  <si>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</si>
  <si>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</si>
  <si>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</si>
  <si>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</si>
  <si>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</si>
  <si>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</si>
  <si>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</si>
  <si>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</si>
  <si>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</si>
  <si>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</si>
  <si>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</si>
  <si>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</si>
  <si>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</si>
  <si>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</si>
  <si>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</si>
  <si>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</si>
  <si>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</si>
  <si>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</si>
  <si>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</si>
  <si>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</si>
  <si>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</si>
  <si>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</si>
  <si>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</si>
  <si>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</si>
  <si>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</si>
  <si>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</si>
  <si>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</si>
  <si>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</si>
  <si>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</si>
  <si>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</si>
  <si>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</si>
  <si>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</si>
  <si>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</si>
  <si>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</si>
  <si>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</si>
  <si>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</si>
  <si>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</si>
  <si>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</si>
  <si>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</si>
  <si>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</si>
  <si>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</si>
  <si>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</si>
  <si>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</si>
  <si>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</si>
  <si>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</si>
  <si>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</si>
  <si>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</si>
  <si>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</si>
  <si>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</si>
  <si>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</si>
  <si>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</si>
  <si>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</si>
  <si>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</si>
  <si>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</si>
  <si>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</si>
  <si>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</si>
  <si>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</si>
  <si>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</si>
  <si>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</si>
  <si>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</si>
  <si>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</si>
  <si>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</si>
  <si>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</si>
  <si>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</si>
  <si>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</si>
  <si>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</si>
  <si>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</si>
  <si>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</si>
  <si>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</si>
  <si>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</si>
  <si>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</si>
  <si>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</si>
  <si>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</si>
  <si>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</si>
  <si>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</si>
  <si>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</si>
  <si>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</si>
  <si>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</si>
  <si>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</si>
  <si>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</si>
  <si>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</si>
  <si>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</si>
  <si>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</si>
  <si>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</si>
  <si>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</si>
  <si>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</si>
  <si>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</si>
  <si>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</si>
  <si>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</si>
  <si>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</si>
  <si>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</si>
  <si>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</si>
  <si>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</si>
  <si>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</si>
  <si>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</si>
  <si>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</si>
  <si>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</si>
  <si>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</si>
  <si>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</si>
  <si>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</si>
  <si>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</si>
  <si>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</si>
  <si>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</si>
  <si>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</si>
  <si>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</si>
  <si>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</si>
  <si>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</si>
  <si>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</si>
  <si>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</si>
  <si>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</si>
  <si>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</si>
  <si>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</si>
  <si>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</si>
  <si>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</si>
  <si>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</si>
  <si>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</si>
  <si>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</si>
  <si>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</si>
  <si>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</si>
  <si>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</si>
  <si>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</si>
  <si>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</si>
  <si>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</si>
  <si>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</si>
  <si>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</si>
  <si>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</si>
  <si>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</si>
  <si>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</si>
  <si>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</si>
  <si>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</si>
  <si>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</si>
  <si>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</si>
  <si>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</si>
  <si>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</si>
  <si>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</si>
  <si>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</si>
  <si>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</si>
  <si>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</si>
  <si>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</si>
  <si>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</si>
  <si>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</si>
  <si>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</si>
  <si>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</si>
  <si>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</si>
  <si>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</si>
  <si>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</si>
  <si>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</si>
  <si>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</si>
  <si>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</si>
  <si>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</si>
  <si>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</si>
  <si>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</si>
  <si>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</si>
  <si>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</si>
  <si>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</si>
  <si>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</si>
  <si>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</si>
  <si>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</si>
  <si>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</si>
  <si>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</si>
  <si>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</si>
  <si>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</si>
  <si>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</si>
  <si>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</si>
  <si>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</si>
  <si>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</si>
  <si>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</si>
  <si>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</si>
  <si>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</si>
  <si>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</si>
  <si>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</si>
  <si>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</si>
  <si>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</si>
  <si>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</si>
  <si>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</si>
  <si>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</si>
  <si>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</si>
  <si>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</si>
  <si>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</si>
  <si>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</si>
  <si>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</si>
  <si>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</si>
  <si>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</si>
  <si>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</si>
  <si>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</si>
  <si>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</si>
  <si>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</si>
  <si>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</si>
  <si>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</si>
  <si>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</si>
  <si>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</si>
  <si>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</si>
  <si>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</si>
  <si>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</si>
  <si>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</si>
  <si>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</si>
  <si>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</si>
  <si>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</si>
  <si>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</si>
  <si>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</si>
  <si>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</si>
  <si>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</si>
  <si>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</si>
  <si>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</si>
  <si>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</si>
  <si>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</si>
  <si>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</si>
  <si>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</si>
  <si>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</si>
  <si>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</si>
  <si>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</si>
  <si>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</si>
  <si>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</si>
  <si>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</si>
  <si>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</si>
  <si>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</si>
  <si>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</si>
  <si>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</si>
  <si>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</si>
  <si>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</si>
  <si>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</si>
  <si>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</si>
  <si>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</si>
  <si>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</si>
  <si>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</si>
  <si>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</si>
  <si>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</si>
  <si>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</si>
  <si>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</si>
  <si>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</si>
  <si>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</si>
  <si>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</si>
  <si>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</si>
  <si>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</si>
  <si>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</si>
  <si>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</si>
  <si>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</si>
  <si>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</si>
  <si>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</si>
  <si>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</si>
  <si>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</si>
  <si>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</si>
  <si>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</si>
  <si>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</si>
  <si>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</si>
  <si>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</si>
  <si>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</si>
  <si>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</si>
  <si>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</si>
  <si>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</si>
  <si>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</si>
  <si>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</si>
  <si>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</si>
  <si>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</si>
  <si>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</si>
  <si>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</si>
  <si>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</si>
  <si>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</si>
  <si>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</si>
  <si>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</si>
  <si>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</si>
  <si>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</si>
  <si>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</si>
  <si>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</si>
  <si>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</si>
  <si>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</si>
  <si>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</si>
  <si>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</si>
  <si>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</si>
  <si>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</si>
  <si>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</si>
  <si>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</si>
  <si>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</si>
  <si>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</si>
  <si>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</si>
  <si>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</si>
  <si>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</si>
  <si>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</si>
  <si>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</si>
  <si>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</si>
  <si>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</si>
  <si>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</si>
  <si>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</si>
  <si>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</si>
  <si>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</si>
  <si>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</si>
  <si>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</si>
  <si>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</si>
  <si>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</si>
  <si>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</si>
  <si>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</si>
  <si>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</si>
  <si>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</si>
  <si>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</si>
  <si>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</si>
  <si>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</si>
  <si>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</si>
  <si>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</si>
  <si>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</si>
  <si>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</si>
  <si>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</si>
  <si>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</si>
  <si>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</si>
  <si>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</si>
  <si>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</si>
  <si>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</si>
  <si>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</si>
  <si>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</si>
  <si>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</si>
  <si>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</si>
  <si>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</si>
  <si>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</si>
  <si>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</si>
  <si>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</si>
  <si>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</si>
  <si>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</si>
  <si>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</si>
  <si>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</si>
  <si>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</si>
  <si>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</si>
  <si>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</si>
  <si>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</si>
  <si>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</si>
  <si>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</si>
  <si>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</si>
  <si>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</si>
  <si>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</si>
  <si>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</si>
  <si>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</si>
  <si>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</si>
  <si>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</si>
  <si>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</si>
  <si>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</si>
  <si>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</si>
  <si>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</si>
  <si>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</si>
  <si>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</si>
  <si>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</si>
  <si>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</si>
  <si>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</si>
  <si>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</si>
  <si>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</si>
  <si>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</si>
  <si>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</si>
  <si>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</si>
  <si>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</si>
  <si>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</si>
  <si>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</si>
  <si>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</si>
  <si>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</si>
  <si>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</si>
  <si>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</si>
  <si>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</si>
  <si>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</si>
  <si>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</si>
  <si>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</si>
  <si>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</si>
  <si>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</si>
  <si>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</si>
  <si>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</si>
  <si>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</si>
  <si>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</si>
  <si>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</si>
  <si>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</si>
  <si>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</si>
  <si>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</si>
  <si>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</si>
  <si>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</si>
  <si>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</si>
  <si>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</si>
  <si>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</si>
  <si>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</si>
  <si>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</si>
  <si>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</si>
  <si>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</si>
  <si>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</si>
  <si>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</si>
  <si>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</si>
  <si>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</si>
  <si>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</si>
  <si>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</si>
  <si>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</si>
  <si>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</si>
  <si>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</si>
  <si>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</si>
  <si>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</si>
  <si>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</si>
  <si>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</si>
  <si>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</si>
  <si>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</si>
  <si>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</si>
  <si>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</si>
  <si>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</si>
  <si>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</si>
  <si>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</si>
  <si>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</si>
  <si>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</si>
  <si>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</si>
  <si>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</si>
  <si>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</si>
  <si>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</si>
  <si>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</si>
  <si>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</si>
  <si>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</si>
  <si>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</si>
  <si>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</si>
  <si>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</si>
  <si>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</si>
  <si>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</si>
  <si>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</si>
  <si>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</si>
  <si>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</si>
  <si>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</si>
  <si>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</si>
  <si>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</si>
  <si>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</si>
  <si>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</si>
  <si>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</si>
  <si>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</si>
  <si>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</si>
  <si>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</si>
  <si>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</si>
  <si>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</si>
  <si>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</si>
  <si>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</si>
  <si>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</si>
  <si>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</si>
  <si>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</si>
  <si>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</si>
  <si>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</si>
  <si>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</si>
  <si>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</si>
  <si>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</si>
  <si>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</si>
  <si>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</si>
  <si>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</si>
  <si>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</si>
  <si>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</si>
  <si>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</si>
  <si>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</si>
  <si>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</si>
  <si>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</si>
  <si>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</si>
  <si>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</si>
  <si>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</si>
  <si>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</si>
  <si>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</si>
  <si>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</si>
  <si>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</si>
  <si>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</si>
  <si>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</si>
  <si>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</si>
  <si>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</si>
  <si>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</si>
  <si>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</si>
  <si>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</si>
  <si>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</si>
  <si>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</si>
  <si>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</si>
  <si>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</si>
  <si>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</si>
  <si>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</si>
  <si>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</si>
  <si>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</si>
  <si>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</si>
  <si>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</si>
  <si>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</si>
  <si>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</si>
  <si>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</si>
  <si>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</si>
  <si>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</si>
  <si>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</si>
  <si>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</si>
  <si>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</si>
  <si>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</si>
  <si>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</si>
  <si>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</si>
  <si>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</si>
  <si>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</si>
  <si>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</si>
  <si>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</si>
  <si>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</si>
  <si>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</si>
  <si>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</si>
  <si>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</si>
  <si>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</si>
  <si>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</si>
  <si>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</si>
  <si>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</si>
  <si>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</si>
  <si>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</si>
  <si>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</si>
  <si>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</si>
  <si>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</si>
  <si>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</si>
  <si>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</si>
  <si>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</si>
  <si>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</si>
  <si>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</si>
  <si>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</si>
  <si>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</si>
  <si>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</si>
  <si>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</si>
  <si>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</si>
  <si>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</si>
  <si>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</si>
  <si>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</si>
  <si>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</si>
  <si>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</si>
  <si>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</si>
  <si>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</si>
  <si>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</si>
  <si>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</si>
  <si>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</si>
  <si>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</si>
  <si>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</si>
  <si>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</si>
  <si>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</si>
  <si>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</si>
  <si>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</si>
  <si>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</si>
  <si>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</si>
  <si>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</si>
  <si>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</si>
  <si>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</si>
  <si>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</si>
  <si>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</si>
  <si>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</si>
  <si>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</si>
  <si>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</si>
  <si>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</si>
  <si>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</si>
  <si>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</si>
  <si>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</si>
  <si>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</si>
  <si>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</si>
  <si>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</si>
  <si>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</si>
  <si>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</si>
  <si>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</si>
  <si>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</si>
  <si>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</si>
  <si>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</si>
  <si>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</si>
  <si>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</si>
  <si>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</si>
  <si>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</si>
  <si>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</si>
  <si>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</si>
  <si>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</si>
  <si>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</si>
  <si>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</si>
  <si>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</si>
  <si>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</si>
  <si>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</si>
  <si>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</si>
  <si>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</si>
  <si>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</si>
  <si>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</si>
  <si>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</si>
  <si>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</si>
  <si>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</si>
  <si>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</si>
  <si>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</si>
  <si>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</si>
  <si>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</si>
  <si>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</si>
  <si>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</si>
  <si>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</si>
  <si>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</si>
  <si>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</si>
  <si>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</si>
  <si>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</si>
  <si>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</si>
  <si>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</si>
  <si>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</si>
  <si>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</si>
  <si>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</si>
  <si>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</si>
  <si>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</si>
  <si>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</si>
  <si>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</si>
  <si>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</si>
  <si>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</si>
  <si>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</si>
  <si>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</si>
  <si>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</si>
  <si>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</si>
  <si>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</si>
  <si>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</si>
  <si>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</si>
  <si>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</si>
  <si>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</si>
  <si>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</si>
  <si>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</si>
  <si>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</si>
  <si>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</si>
  <si>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</si>
  <si>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</si>
  <si>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</si>
  <si>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</si>
  <si>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</si>
  <si>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</si>
  <si>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</si>
  <si>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</si>
  <si>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</si>
  <si>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</si>
  <si>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</si>
  <si>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</si>
  <si>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</si>
  <si>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</si>
  <si>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</si>
  <si>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</si>
  <si>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</si>
  <si>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</si>
  <si>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</si>
  <si>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</si>
  <si>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</si>
  <si>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</si>
  <si>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</si>
  <si>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</si>
  <si>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</si>
  <si>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</si>
  <si>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</si>
  <si>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</si>
  <si>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</si>
  <si>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</si>
  <si>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</si>
  <si>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</si>
  <si>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</si>
  <si>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</si>
  <si>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</si>
  <si>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</si>
  <si>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</si>
  <si>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</si>
  <si>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</si>
  <si>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</si>
  <si>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</si>
  <si>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</si>
  <si>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</si>
  <si>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</si>
  <si>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</si>
  <si>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</si>
  <si>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</si>
  <si>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</si>
  <si>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</si>
  <si>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</si>
  <si>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</si>
  <si>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</si>
  <si>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</si>
  <si>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</si>
  <si>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</si>
  <si>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</si>
  <si>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</si>
  <si>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</si>
  <si>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</si>
  <si>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</si>
  <si>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</si>
  <si>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</si>
  <si>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</si>
  <si>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</si>
  <si>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</si>
  <si>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</si>
  <si>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</si>
  <si>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</si>
  <si>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</si>
  <si>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</si>
  <si>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</si>
  <si>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</si>
  <si>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</si>
  <si>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</si>
  <si>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</si>
  <si>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</si>
  <si>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</si>
  <si>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</si>
  <si>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</si>
  <si>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</si>
  <si>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</si>
  <si>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</si>
  <si>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</si>
  <si>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</si>
  <si>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</si>
  <si>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</si>
  <si>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</si>
  <si>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</si>
  <si>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</si>
  <si>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</si>
  <si>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</si>
  <si>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</si>
  <si>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</si>
  <si>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</si>
  <si>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</si>
  <si>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</si>
  <si>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</si>
  <si>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</si>
  <si>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</si>
  <si>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</si>
  <si>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</si>
  <si>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</si>
  <si>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</si>
  <si>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</si>
  <si>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</si>
  <si>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</si>
  <si>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</si>
  <si>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</si>
  <si>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</si>
  <si>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</si>
  <si>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</si>
  <si>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</si>
  <si>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</si>
  <si>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</si>
  <si>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</si>
  <si>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</si>
  <si>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</si>
  <si>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</si>
  <si>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</si>
  <si>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</si>
  <si>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</si>
  <si>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</si>
  <si>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</si>
  <si>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</si>
  <si>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</si>
  <si>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</si>
  <si>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</si>
  <si>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</si>
  <si>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</si>
  <si>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</si>
  <si>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</si>
  <si>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</si>
  <si>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</si>
  <si>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</si>
  <si>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</si>
  <si>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</si>
  <si>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</si>
  <si>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</si>
  <si>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</si>
  <si>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</si>
  <si>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</si>
  <si>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</si>
  <si>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</si>
  <si>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</si>
  <si>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</si>
  <si>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</si>
  <si>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</si>
  <si>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</si>
  <si>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</si>
  <si>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</si>
  <si>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</si>
  <si>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</si>
  <si>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</si>
  <si>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</si>
  <si>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</si>
  <si>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</si>
  <si>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</si>
  <si>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</si>
  <si>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</si>
  <si>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</si>
  <si>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</si>
  <si>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</si>
  <si>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</si>
  <si>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</si>
  <si>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</si>
  <si>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</si>
  <si>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</si>
  <si>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</si>
  <si>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</si>
  <si>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</si>
  <si>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</si>
  <si>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</si>
  <si>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</si>
  <si>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</si>
  <si>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</si>
  <si>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</si>
  <si>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</si>
  <si>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</si>
  <si>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</si>
  <si>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</si>
  <si>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</si>
  <si>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</si>
  <si>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</si>
  <si>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</si>
  <si>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</si>
  <si>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</si>
  <si>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</si>
  <si>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</si>
  <si>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</si>
  <si>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</si>
  <si>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</si>
  <si>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</si>
  <si>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</si>
  <si>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</si>
  <si>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</si>
  <si>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</si>
  <si>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</si>
  <si>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</si>
  <si>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</si>
  <si>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</si>
  <si>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</si>
  <si>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</si>
  <si>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</si>
  <si>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</si>
  <si>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</si>
  <si>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</si>
  <si>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</si>
  <si>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</si>
  <si>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</si>
  <si>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</si>
  <si>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</si>
  <si>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</si>
  <si>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</si>
  <si>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</si>
  <si>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</si>
  <si>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</si>
  <si>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</si>
  <si>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</si>
  <si>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</si>
  <si>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</si>
  <si>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</si>
  <si>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</si>
  <si>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</si>
  <si>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</si>
  <si>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</si>
  <si>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</si>
  <si>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</si>
  <si>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</si>
  <si>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</si>
  <si>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</si>
  <si>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</si>
  <si>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</si>
  <si>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</si>
  <si>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</si>
  <si>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</si>
  <si>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</si>
  <si>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</si>
  <si>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</si>
  <si>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</si>
  <si>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</si>
  <si>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</si>
  <si>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</si>
  <si>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</si>
  <si>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</si>
  <si>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</si>
  <si>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</si>
  <si>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</si>
  <si>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</si>
  <si>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</si>
  <si>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</si>
  <si>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</si>
  <si>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</si>
  <si>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</si>
  <si>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</si>
  <si>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</si>
  <si>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</si>
  <si>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</si>
  <si>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</si>
  <si>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</si>
  <si>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</si>
  <si>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</si>
  <si>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</si>
  <si>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</si>
  <si>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</si>
  <si>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</si>
  <si>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</si>
  <si>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</si>
  <si>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</si>
  <si>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</si>
  <si>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</si>
  <si>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</si>
  <si>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</si>
  <si>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</si>
  <si>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</si>
  <si>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</si>
  <si>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</si>
  <si>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</si>
  <si>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</si>
  <si>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</si>
  <si>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</si>
  <si>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</si>
  <si>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</si>
  <si>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</si>
  <si>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</si>
  <si>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</si>
  <si>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</si>
  <si>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</si>
  <si>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</si>
  <si>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</si>
  <si>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</si>
  <si>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</si>
  <si>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</si>
  <si>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</si>
  <si>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</si>
  <si>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</si>
  <si>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</si>
  <si>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</si>
  <si>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</si>
  <si>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</si>
  <si>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</si>
  <si>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</si>
  <si>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</si>
  <si>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</si>
  <si>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</si>
  <si>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</si>
  <si>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</si>
  <si>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</si>
  <si>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</si>
  <si>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</si>
  <si>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</si>
  <si>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</si>
  <si>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</si>
  <si>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</si>
  <si>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</si>
  <si>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</si>
  <si>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</si>
  <si>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</si>
  <si>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</si>
  <si>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</si>
  <si>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</si>
  <si>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</si>
  <si>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</si>
  <si>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</si>
  <si>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</si>
  <si>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</si>
  <si>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</si>
  <si>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</si>
  <si>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</si>
  <si>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</si>
  <si>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</si>
  <si>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</si>
  <si>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</si>
  <si>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</si>
  <si>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</si>
  <si>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</si>
  <si>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</si>
  <si>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</si>
  <si>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</si>
  <si>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</si>
  <si>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</si>
  <si>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</si>
  <si>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</si>
  <si>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</si>
  <si>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</si>
  <si>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</si>
  <si>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</si>
  <si>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</si>
  <si>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</si>
  <si>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</si>
  <si>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</si>
  <si>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</si>
  <si>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</si>
  <si>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</si>
  <si>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</si>
  <si>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</si>
  <si>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</si>
  <si>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</si>
  <si>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</si>
  <si>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</si>
  <si>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</si>
  <si>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</si>
  <si>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</si>
  <si>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</si>
  <si>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</si>
  <si>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</si>
  <si>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</si>
  <si>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</si>
  <si>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</si>
  <si>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</si>
  <si>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</si>
  <si>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</si>
  <si>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</si>
  <si>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</si>
  <si>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</si>
  <si>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</si>
  <si>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</si>
  <si>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</si>
  <si>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</si>
  <si>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</si>
  <si>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</si>
  <si>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</si>
  <si>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</si>
  <si>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</si>
  <si>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</si>
  <si>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</si>
  <si>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</si>
  <si>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</si>
  <si>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</si>
  <si>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</si>
  <si>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</si>
  <si>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</si>
  <si>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</si>
  <si>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</si>
  <si>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</si>
  <si>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</si>
  <si>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</si>
  <si>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</si>
  <si>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</si>
  <si>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</si>
  <si>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</si>
  <si>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</si>
  <si>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</si>
  <si>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</si>
  <si>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</si>
  <si>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</si>
  <si>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</si>
  <si>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</si>
  <si>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</si>
  <si>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</si>
  <si>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</si>
  <si>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</si>
  <si>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</si>
  <si>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</si>
  <si>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</si>
  <si>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</si>
  <si>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</si>
  <si>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</si>
  <si>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</si>
  <si>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</si>
  <si>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</si>
  <si>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</si>
  <si>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</si>
  <si>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</si>
  <si>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</si>
  <si>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</si>
  <si>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</si>
  <si>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</si>
  <si>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</si>
  <si>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</si>
  <si>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</si>
  <si>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</si>
  <si>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</si>
  <si>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</si>
  <si>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</si>
  <si>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</si>
  <si>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</si>
  <si>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</si>
  <si>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</si>
  <si>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</si>
  <si>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</si>
  <si>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</si>
  <si>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</si>
  <si>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</si>
  <si>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</si>
  <si>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</si>
  <si>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</si>
  <si>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</si>
  <si>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</si>
  <si>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</si>
  <si>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</si>
  <si>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</si>
  <si>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</si>
  <si>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</si>
  <si>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</si>
  <si>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</si>
  <si>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</si>
  <si>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</si>
  <si>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</si>
  <si>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</si>
  <si>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</si>
  <si>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</si>
  <si>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</si>
  <si>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</si>
  <si>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</si>
  <si>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</si>
  <si>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</si>
  <si>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</si>
  <si>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</si>
  <si>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</si>
  <si>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</si>
  <si>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</si>
  <si>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</si>
  <si>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</si>
  <si>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</si>
  <si>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</si>
  <si>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</si>
  <si>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</si>
  <si>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</si>
  <si>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</si>
  <si>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</si>
  <si>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</si>
  <si>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</si>
  <si>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</si>
  <si>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</si>
  <si>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</si>
  <si>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</si>
  <si>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</si>
  <si>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</si>
  <si>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</si>
  <si>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</si>
  <si>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</si>
  <si>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</si>
  <si>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</si>
  <si>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</si>
  <si>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</si>
  <si>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</si>
  <si>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</si>
  <si>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</si>
  <si>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</si>
  <si>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</si>
  <si>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</si>
  <si>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</si>
  <si>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</si>
  <si>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</si>
  <si>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</si>
  <si>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</si>
  <si>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</si>
  <si>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</si>
  <si>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</si>
  <si>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</si>
  <si>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</si>
  <si>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</si>
  <si>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</si>
  <si>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</si>
  <si>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</si>
  <si>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</si>
  <si>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</si>
  <si>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</si>
  <si>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</si>
  <si>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</si>
  <si>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</si>
  <si>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</si>
  <si>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</si>
  <si>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</si>
  <si>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</si>
  <si>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</si>
  <si>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</si>
  <si>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</si>
  <si>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</si>
  <si>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</si>
  <si>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</si>
  <si>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</si>
  <si>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</si>
  <si>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</si>
  <si>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</si>
  <si>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</si>
  <si>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</si>
  <si>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</si>
  <si>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</si>
  <si>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</si>
  <si>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</si>
  <si>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</si>
  <si>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</si>
  <si>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</si>
  <si>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</si>
  <si>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</si>
  <si>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</si>
  <si>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</si>
  <si>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</si>
  <si>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</si>
  <si>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</si>
  <si>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</si>
  <si>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</si>
  <si>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</si>
  <si>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</si>
  <si>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</si>
  <si>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</si>
  <si>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</si>
  <si>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</si>
  <si>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</si>
  <si>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</si>
  <si>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</si>
  <si>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</si>
  <si>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</si>
  <si>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</si>
  <si>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</si>
  <si>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</si>
  <si>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</si>
  <si>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</si>
  <si>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</si>
  <si>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</si>
  <si>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</si>
  <si>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</si>
  <si>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</si>
  <si>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</si>
  <si>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</si>
  <si>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</si>
  <si>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</si>
  <si>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</si>
  <si>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</si>
  <si>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</si>
  <si>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</si>
  <si>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</si>
  <si>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</si>
  <si>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</si>
  <si>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</si>
  <si>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</si>
  <si>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</si>
  <si>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</si>
  <si>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</si>
  <si>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</si>
  <si>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</si>
  <si>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</si>
  <si>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</si>
  <si>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</si>
  <si>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</si>
  <si>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</si>
  <si>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</si>
  <si>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</si>
  <si>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</si>
  <si>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</si>
  <si>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</si>
  <si>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</si>
  <si>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</si>
  <si>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</si>
  <si>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</si>
  <si>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</si>
  <si>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</si>
  <si>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</si>
  <si>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</si>
  <si>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</si>
  <si>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</si>
  <si>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</si>
  <si>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</si>
  <si>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</si>
  <si>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</si>
  <si>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</si>
  <si>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</si>
  <si>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</si>
  <si>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</si>
  <si>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</si>
  <si>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</si>
  <si>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</si>
  <si>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</si>
  <si>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</si>
  <si>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</si>
  <si>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</si>
  <si>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</si>
  <si>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</si>
  <si>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</si>
  <si>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</si>
  <si>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</si>
  <si>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</si>
  <si>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</si>
  <si>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</si>
  <si>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</si>
  <si>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</si>
  <si>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</si>
  <si>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</si>
  <si>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</si>
  <si>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</si>
  <si>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</si>
  <si>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</si>
  <si>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</si>
  <si>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</si>
  <si>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</si>
  <si>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</si>
  <si>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</si>
  <si>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</si>
  <si>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</si>
  <si>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</si>
  <si>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</si>
  <si>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</si>
  <si>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</si>
  <si>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</si>
  <si>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</si>
  <si>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</si>
  <si>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</si>
  <si>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</si>
  <si>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</si>
  <si>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</si>
  <si>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</si>
  <si>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</si>
  <si>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</si>
  <si>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</si>
  <si>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</si>
  <si>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</si>
  <si>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</si>
  <si>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</si>
  <si>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</si>
  <si>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</si>
  <si>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</si>
  <si>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</si>
  <si>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</si>
  <si>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</si>
  <si>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</si>
  <si>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</si>
  <si>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</si>
  <si>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</si>
  <si>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</si>
  <si>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</si>
  <si>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</si>
  <si>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</si>
  <si>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</si>
  <si>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</si>
  <si>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</si>
  <si>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</si>
  <si>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</si>
  <si>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</si>
  <si>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</si>
  <si>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</si>
  <si>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</si>
  <si>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</si>
  <si>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</si>
  <si>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</si>
  <si>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</si>
  <si>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</si>
  <si>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</si>
  <si>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</si>
  <si>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</si>
  <si>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</si>
  <si>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</si>
  <si>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</si>
  <si>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</si>
  <si>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</si>
  <si>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</si>
  <si>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</si>
  <si>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</si>
  <si>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</si>
  <si>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</si>
  <si>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</si>
  <si>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</si>
  <si>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</si>
  <si>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</si>
  <si>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</si>
  <si>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</si>
  <si>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</si>
  <si>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</si>
  <si>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</si>
  <si>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</si>
  <si>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</si>
  <si>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</si>
  <si>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</si>
  <si>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</si>
  <si>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</si>
  <si>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</si>
  <si>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</si>
  <si>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</si>
  <si>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</si>
  <si>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</si>
  <si>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</si>
  <si>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</si>
  <si>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</si>
  <si>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</si>
  <si>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</si>
  <si>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</si>
  <si>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</si>
  <si>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</si>
  <si>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</si>
  <si>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</si>
  <si>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</si>
  <si>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</si>
  <si>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</si>
  <si>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</si>
  <si>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</si>
  <si>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</si>
  <si>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</si>
  <si>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</si>
  <si>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</si>
  <si>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</si>
  <si>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</si>
  <si>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</si>
  <si>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</si>
  <si>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</si>
  <si>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</si>
  <si>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</si>
  <si>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</si>
  <si>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</si>
  <si>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</si>
  <si>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</si>
  <si>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</si>
  <si>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</si>
  <si>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</si>
  <si>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</si>
  <si>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</si>
  <si>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</si>
  <si>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</si>
  <si>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</si>
  <si>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</si>
  <si>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</si>
  <si>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</si>
  <si>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</si>
  <si>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</si>
  <si>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</si>
  <si>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</si>
  <si>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</si>
  <si>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</si>
  <si>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</si>
  <si>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</si>
  <si>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</si>
  <si>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</si>
  <si>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</si>
  <si>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</si>
  <si>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</si>
  <si>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</si>
  <si>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</si>
  <si>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</si>
  <si>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</si>
  <si>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</si>
  <si>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</si>
  <si>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</si>
  <si>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</si>
  <si>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</si>
  <si>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</si>
  <si>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</si>
  <si>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</si>
  <si>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</si>
  <si>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</si>
  <si>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</si>
  <si>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</si>
  <si>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</si>
  <si>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</si>
  <si>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</si>
  <si>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</si>
  <si>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</si>
  <si>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</si>
  <si>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</si>
  <si>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</si>
  <si>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</si>
  <si>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</si>
  <si>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</si>
  <si>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</si>
  <si>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</si>
  <si>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</si>
  <si>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</si>
  <si>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</si>
  <si>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</si>
  <si>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</si>
  <si>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</si>
  <si>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</si>
  <si>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</si>
  <si>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</si>
  <si>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</si>
  <si>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</si>
  <si>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</si>
  <si>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</si>
  <si>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</si>
  <si>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</si>
  <si>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</si>
  <si>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</si>
  <si>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</si>
  <si>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</si>
  <si>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</si>
  <si>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</si>
  <si>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</si>
  <si>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</si>
  <si>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</si>
  <si>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</si>
  <si>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</si>
  <si>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</si>
  <si>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</si>
  <si>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</si>
  <si>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</si>
  <si>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</si>
  <si>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</si>
  <si>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</si>
  <si>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</si>
  <si>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</si>
  <si>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</si>
  <si>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</si>
  <si>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</si>
  <si>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</si>
  <si>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</si>
  <si>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</si>
  <si>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</si>
  <si>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</si>
  <si>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</si>
  <si>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</si>
  <si>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</si>
  <si>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</si>
  <si>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</si>
  <si>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</si>
  <si>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</si>
  <si>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</si>
  <si>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</si>
  <si>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</si>
  <si>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</si>
  <si>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</si>
  <si>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</si>
  <si>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</si>
  <si>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</si>
  <si>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</si>
  <si>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</si>
  <si>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</si>
  <si>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</si>
  <si>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</si>
  <si>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</si>
  <si>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</si>
  <si>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</si>
  <si>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</si>
  <si>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</si>
  <si>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</si>
  <si>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</si>
  <si>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</si>
  <si>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</si>
  <si>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</si>
  <si>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</si>
  <si>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</si>
  <si>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</si>
  <si>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</si>
  <si>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</si>
  <si>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</si>
  <si>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</si>
  <si>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</si>
  <si>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</si>
  <si>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</si>
  <si>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</si>
  <si>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</si>
  <si>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</si>
  <si>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</si>
  <si>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</si>
  <si>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</si>
  <si>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</si>
  <si>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</si>
  <si>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</si>
  <si>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</si>
  <si>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</si>
  <si>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</si>
  <si>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</si>
  <si>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</si>
  <si>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</si>
  <si>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</si>
  <si>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</si>
  <si>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</si>
  <si>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</si>
  <si>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</si>
  <si>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</si>
  <si>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</si>
  <si>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</si>
  <si>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</si>
  <si>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</si>
  <si>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</si>
  <si>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</si>
  <si>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</si>
  <si>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</si>
  <si>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</si>
  <si>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</si>
  <si>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</si>
  <si>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</si>
  <si>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</si>
  <si>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</si>
  <si>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</si>
  <si>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</si>
  <si>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</si>
  <si>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</si>
  <si>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</si>
  <si>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</si>
  <si>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</si>
  <si>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</si>
  <si>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</si>
  <si>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</si>
  <si>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</si>
  <si>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</si>
  <si>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</si>
  <si>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</si>
  <si>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</si>
  <si>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</si>
  <si>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</si>
  <si>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</si>
  <si>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</si>
  <si>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</si>
  <si>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</si>
  <si>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</si>
  <si>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</si>
  <si>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</si>
  <si>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</si>
  <si>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</si>
  <si>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</si>
  <si>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</si>
  <si>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</si>
  <si>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</si>
  <si>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</si>
  <si>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</si>
  <si>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</si>
  <si>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</si>
  <si>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</si>
  <si>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</si>
  <si>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</si>
  <si>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</si>
  <si>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</si>
  <si>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</si>
  <si>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</si>
  <si>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</si>
  <si>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</si>
  <si>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</si>
  <si>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</si>
  <si>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</si>
  <si>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</si>
  <si>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</si>
  <si>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</si>
  <si>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</si>
  <si>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</si>
  <si>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</si>
  <si>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</si>
  <si>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</si>
  <si>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</si>
  <si>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</si>
  <si>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</si>
  <si>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</si>
  <si>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</si>
  <si>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</si>
  <si>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</si>
  <si>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</si>
  <si>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</si>
  <si>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</si>
  <si>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</si>
  <si>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</si>
  <si>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</si>
  <si>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</si>
  <si>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</si>
  <si>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</si>
  <si>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</si>
  <si>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</si>
  <si>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</si>
  <si>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</si>
  <si>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</si>
  <si>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</si>
  <si>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</si>
  <si>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</si>
  <si>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</si>
  <si>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</si>
  <si>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</si>
  <si>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</si>
  <si>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</si>
  <si>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</si>
  <si>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</si>
  <si>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</si>
  <si>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</si>
  <si>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</si>
  <si>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</si>
  <si>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</si>
  <si>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</si>
  <si>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</si>
  <si>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</si>
  <si>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</si>
  <si>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</si>
  <si>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</si>
  <si>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</si>
  <si>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</si>
  <si>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</si>
  <si>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</si>
  <si>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</si>
  <si>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</si>
  <si>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</si>
  <si>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</si>
  <si>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</si>
  <si>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</si>
  <si>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</si>
  <si>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</si>
  <si>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</si>
  <si>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</si>
  <si>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</si>
  <si>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</si>
  <si>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</si>
  <si>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</si>
  <si>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</si>
  <si>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</si>
  <si>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</si>
  <si>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</si>
  <si>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</si>
  <si>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</si>
  <si>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</si>
  <si>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</si>
  <si>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</si>
  <si>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</si>
  <si>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</si>
  <si>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</si>
  <si>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</si>
  <si>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</si>
  <si>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</si>
  <si>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</si>
  <si>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</si>
  <si>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</si>
  <si>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</si>
  <si>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</si>
  <si>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</si>
  <si>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</si>
  <si>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</si>
  <si>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</si>
  <si>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</si>
  <si>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</si>
  <si>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</si>
  <si>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</si>
  <si>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</si>
  <si>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</si>
  <si>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</si>
  <si>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</si>
  <si>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</si>
  <si>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</si>
  <si>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</si>
  <si>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</si>
  <si>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</si>
  <si>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</si>
  <si>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</si>
  <si>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</si>
  <si>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</si>
  <si>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</si>
  <si>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</si>
  <si>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</si>
  <si>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</si>
  <si>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</si>
  <si>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</si>
  <si>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</si>
  <si>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</si>
  <si>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</si>
  <si>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</si>
  <si>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</si>
  <si>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</si>
  <si>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</si>
  <si>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</si>
  <si>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</si>
  <si>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</si>
  <si>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</si>
  <si>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</si>
  <si>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</si>
  <si>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</si>
  <si>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</si>
  <si>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</si>
  <si>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</si>
  <si>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</si>
  <si>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</si>
  <si>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</si>
  <si>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</si>
  <si>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</si>
  <si>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</si>
  <si>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</si>
  <si>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</si>
  <si>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</si>
  <si>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</si>
  <si>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</si>
  <si>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</si>
  <si>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</si>
  <si>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</si>
  <si>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</si>
  <si>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</si>
  <si>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</si>
  <si>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</si>
  <si>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</si>
  <si>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</si>
  <si>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</si>
  <si>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</si>
  <si>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</si>
  <si>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</si>
  <si>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</si>
  <si>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</si>
  <si>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</si>
  <si>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</si>
  <si>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</si>
  <si>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</si>
  <si>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</si>
  <si>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</si>
  <si>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</si>
  <si>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</si>
  <si>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</si>
  <si>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</si>
  <si>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</si>
  <si>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</si>
  <si>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</si>
  <si>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</si>
  <si>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</si>
  <si>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</si>
  <si>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</si>
  <si>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</si>
  <si>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</si>
  <si>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</si>
  <si>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</si>
  <si>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</si>
  <si>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</si>
  <si>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</si>
  <si>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</si>
  <si>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</si>
  <si>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</si>
  <si>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</si>
  <si>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</si>
  <si>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</si>
  <si>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</si>
  <si>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</si>
  <si>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</si>
  <si>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</si>
  <si>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</si>
  <si>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</si>
  <si>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</si>
  <si>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</si>
  <si>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</si>
  <si>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</si>
  <si>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</si>
  <si>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</si>
  <si>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</si>
  <si>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</si>
  <si>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</si>
  <si>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</si>
  <si>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</si>
  <si>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</si>
  <si>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</si>
  <si>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</si>
  <si>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</si>
  <si>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</si>
  <si>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</si>
  <si>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</si>
  <si>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</si>
  <si>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</si>
  <si>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</si>
  <si>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</si>
  <si>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</si>
  <si>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</si>
  <si>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</si>
  <si>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</si>
  <si>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</si>
  <si>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</si>
  <si>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</si>
  <si>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</si>
  <si>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</si>
  <si>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</si>
  <si>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</si>
  <si>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</si>
  <si>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</si>
  <si>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</si>
  <si>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</si>
  <si>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</si>
  <si>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</si>
  <si>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</si>
  <si>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</si>
  <si>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</si>
  <si>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</si>
  <si>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</si>
  <si>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</si>
  <si>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</si>
  <si>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</si>
  <si>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</si>
  <si>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</si>
  <si>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</si>
  <si>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</si>
  <si>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</si>
  <si>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</si>
  <si>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</si>
  <si>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</si>
  <si>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</si>
  <si>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</si>
  <si>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</si>
  <si>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</si>
  <si>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</si>
  <si>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</si>
  <si>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</si>
  <si>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</si>
  <si>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</si>
  <si>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</si>
  <si>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</si>
  <si>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</si>
  <si>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</si>
  <si>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</si>
  <si>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</si>
  <si>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</si>
  <si>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</si>
  <si>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</si>
  <si>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</si>
  <si>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</si>
  <si>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</si>
  <si>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</si>
  <si>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</si>
  <si>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</si>
  <si>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</si>
  <si>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</si>
  <si>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</si>
  <si>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</si>
  <si>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</si>
  <si>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</si>
  <si>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</si>
  <si>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</si>
  <si>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</si>
  <si>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</si>
  <si>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</si>
  <si>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</si>
  <si>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</si>
  <si>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</si>
  <si>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</si>
  <si>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</si>
  <si>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</si>
  <si>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</si>
  <si>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</si>
  <si>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</si>
  <si>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</si>
  <si>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</si>
  <si>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</si>
  <si>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</si>
  <si>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</si>
  <si>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</si>
  <si>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</si>
  <si>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</si>
  <si>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</si>
  <si>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</si>
  <si>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</si>
  <si>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</si>
  <si>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</si>
  <si>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</si>
  <si>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</si>
  <si>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</si>
  <si>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</si>
  <si>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</si>
  <si>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</si>
  <si>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</si>
  <si>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</si>
  <si>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</si>
  <si>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</si>
  <si>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</si>
  <si>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</si>
  <si>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</si>
  <si>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</si>
  <si>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</si>
  <si>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</si>
  <si>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</si>
  <si>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</si>
  <si>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</si>
  <si>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</si>
  <si>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</si>
  <si>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</si>
  <si>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</si>
  <si>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</si>
  <si>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</si>
  <si>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</si>
  <si>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</si>
  <si>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</si>
  <si>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</si>
  <si>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</si>
  <si>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</si>
  <si>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</si>
  <si>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</si>
  <si>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</si>
  <si>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</si>
  <si>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</si>
  <si>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</si>
  <si>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</si>
  <si>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</si>
  <si>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</si>
  <si>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</si>
  <si>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</si>
  <si>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</si>
  <si>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</si>
  <si>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</si>
  <si>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</si>
  <si>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</si>
  <si>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</si>
  <si>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</si>
  <si>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</si>
  <si>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</si>
  <si>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</si>
  <si>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</si>
  <si>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</si>
  <si>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</si>
  <si>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</si>
  <si>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</si>
  <si>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</si>
  <si>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</si>
  <si>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</si>
  <si>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</si>
  <si>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</si>
  <si>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</si>
  <si>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</si>
  <si>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</si>
  <si>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</si>
  <si>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</si>
  <si>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</si>
  <si>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</si>
  <si>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</si>
  <si>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</si>
  <si>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</si>
  <si>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</si>
  <si>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</si>
  <si>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</si>
  <si>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</si>
  <si>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</si>
  <si>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</si>
  <si>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</si>
  <si>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</si>
  <si>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</si>
  <si>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</si>
  <si>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</si>
  <si>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</si>
  <si>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</si>
  <si>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</si>
  <si>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</si>
  <si>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</si>
  <si>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</si>
  <si>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</si>
  <si>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</si>
  <si>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</si>
  <si>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</si>
  <si>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</si>
  <si>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</si>
  <si>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</si>
  <si>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</si>
  <si>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</si>
  <si>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</si>
  <si>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</si>
  <si>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</si>
  <si>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</si>
  <si>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</si>
  <si>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</si>
  <si>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</si>
  <si>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</si>
  <si>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</si>
  <si>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</si>
  <si>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</si>
  <si>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</si>
  <si>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</si>
  <si>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</si>
  <si>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</si>
  <si>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</si>
  <si>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</si>
  <si>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</si>
  <si>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</si>
  <si>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</si>
  <si>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</si>
  <si>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</si>
  <si>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</si>
  <si>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</si>
  <si>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</si>
  <si>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</si>
  <si>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</si>
  <si>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</si>
  <si>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</si>
  <si>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</si>
  <si>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</si>
  <si>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</si>
  <si>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</si>
  <si>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</si>
  <si>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</si>
  <si>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</si>
  <si>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</si>
  <si>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</si>
  <si>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</si>
  <si>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</si>
  <si>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</si>
  <si>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</si>
  <si>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</si>
  <si>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</si>
  <si>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</si>
  <si>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</si>
  <si>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</si>
  <si>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</si>
  <si>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</si>
  <si>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</si>
  <si>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</si>
  <si>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</si>
  <si>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</si>
  <si>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</si>
  <si>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</si>
  <si>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</si>
  <si>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</si>
  <si>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</si>
  <si>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</si>
  <si>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</si>
  <si>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</si>
  <si>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</si>
  <si>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</si>
  <si>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</si>
  <si>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</si>
  <si>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</si>
  <si>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</si>
  <si>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</si>
  <si>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</si>
  <si>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</si>
  <si>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</si>
  <si>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</si>
  <si>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</si>
  <si>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</si>
  <si>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</si>
  <si>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</si>
  <si>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</si>
  <si>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</si>
  <si>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</si>
  <si>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</si>
  <si>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</si>
  <si>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</si>
  <si>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</si>
  <si>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</si>
  <si>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</si>
  <si>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</si>
  <si>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</si>
  <si>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</si>
  <si>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</si>
  <si>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</si>
  <si>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</si>
  <si>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</si>
  <si>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</si>
  <si>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</si>
  <si>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</si>
  <si>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</si>
  <si>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</si>
  <si>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</si>
  <si>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</si>
  <si>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</si>
  <si>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</si>
  <si>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</si>
  <si>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</si>
  <si>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</si>
  <si>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</si>
  <si>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</si>
  <si>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</si>
  <si>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</si>
  <si>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</si>
  <si>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</si>
  <si>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</si>
  <si>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</si>
  <si>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</si>
  <si>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</si>
  <si>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</si>
  <si>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</si>
  <si>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</si>
  <si>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</si>
  <si>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</si>
  <si>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</si>
  <si>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</si>
  <si>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</si>
  <si>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</si>
  <si>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</si>
  <si>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</si>
  <si>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</si>
  <si>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</si>
  <si>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</si>
  <si>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</si>
  <si>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</si>
  <si>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</si>
  <si>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</si>
  <si>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</si>
  <si>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</si>
  <si>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</si>
  <si>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</si>
  <si>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</si>
  <si>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</si>
  <si>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</si>
  <si>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</si>
  <si>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</si>
  <si>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</si>
  <si>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</si>
  <si>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</si>
  <si>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</si>
  <si>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</si>
  <si>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</si>
  <si>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</si>
  <si>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</si>
  <si>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</si>
  <si>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</si>
  <si>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</si>
  <si>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</si>
  <si>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</si>
  <si>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</si>
  <si>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</si>
  <si>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</si>
  <si>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</si>
  <si>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</si>
  <si>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</si>
  <si>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</si>
  <si>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</si>
  <si>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</si>
  <si>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</si>
  <si>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</si>
  <si>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</si>
  <si>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</si>
  <si>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</si>
  <si>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</si>
  <si>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</si>
  <si>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</si>
  <si>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</si>
  <si>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</si>
  <si>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</si>
  <si>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</si>
  <si>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</si>
  <si>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</si>
  <si>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</si>
  <si>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</si>
  <si>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</si>
  <si>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</si>
  <si>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</si>
  <si>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</si>
  <si>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</si>
  <si>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</si>
  <si>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</si>
  <si>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</si>
  <si>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</si>
  <si>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</si>
  <si>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</si>
  <si>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</si>
  <si>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</si>
  <si>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</si>
  <si>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</si>
  <si>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</si>
  <si>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</si>
  <si>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</si>
  <si>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</si>
  <si>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</si>
  <si>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</si>
  <si>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</si>
  <si>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</si>
  <si>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</si>
  <si>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</si>
  <si>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</si>
  <si>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</si>
  <si>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</si>
  <si>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</si>
  <si>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</si>
  <si>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</si>
  <si>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</si>
  <si>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</si>
  <si>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</si>
  <si>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</si>
  <si>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</si>
  <si>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</si>
  <si>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</si>
  <si>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</si>
  <si>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</si>
  <si>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</si>
  <si>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</si>
  <si>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</si>
  <si>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</si>
  <si>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</si>
  <si>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</si>
  <si>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</si>
  <si>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</si>
  <si>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</si>
  <si>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</si>
  <si>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</si>
  <si>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</si>
  <si>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</si>
  <si>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</si>
  <si>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</si>
  <si>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</si>
  <si>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</si>
  <si>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</si>
  <si>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</si>
  <si>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</si>
  <si>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</si>
  <si>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</si>
  <si>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</si>
  <si>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</si>
  <si>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</si>
  <si>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</si>
  <si>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</si>
  <si>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</si>
  <si>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</si>
  <si>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</si>
  <si>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</si>
  <si>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</si>
  <si>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</si>
  <si>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</si>
  <si>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</si>
  <si>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</si>
  <si>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</si>
  <si>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</si>
  <si>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</si>
  <si>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</si>
  <si>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</si>
  <si>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</si>
  <si>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</si>
  <si>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</si>
  <si>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</si>
  <si>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</si>
  <si>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</si>
  <si>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</si>
  <si>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</si>
  <si>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</si>
  <si>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</si>
  <si>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</si>
  <si>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</si>
  <si>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</si>
  <si>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</si>
  <si>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</si>
  <si>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</si>
  <si>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</si>
  <si>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</si>
  <si>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</si>
  <si>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</si>
  <si>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</si>
  <si>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</si>
  <si>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</si>
  <si>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</si>
  <si>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</si>
  <si>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</si>
  <si>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</si>
  <si>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</si>
  <si>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</si>
  <si>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</si>
  <si>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</si>
  <si>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</si>
  <si>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</si>
  <si>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</si>
  <si>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</si>
  <si>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</si>
  <si>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</si>
  <si>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</si>
  <si>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</si>
  <si>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</si>
  <si>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</si>
  <si>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</si>
  <si>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</si>
  <si>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</si>
  <si>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</si>
  <si>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</si>
  <si>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</si>
  <si>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</si>
  <si>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</si>
  <si>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</si>
  <si>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</si>
  <si>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</si>
  <si>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</si>
  <si>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</si>
  <si>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</si>
  <si>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</si>
  <si>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</si>
  <si>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</si>
  <si>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</si>
  <si>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</si>
  <si>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</si>
  <si>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</si>
  <si>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</si>
  <si>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</si>
  <si>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</si>
  <si>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</si>
  <si>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</si>
  <si>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</si>
  <si>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</si>
  <si>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</si>
  <si>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</si>
  <si>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</si>
  <si>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</si>
  <si>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</si>
  <si>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</si>
  <si>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</si>
  <si>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</si>
  <si>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</si>
  <si>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</si>
  <si>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</si>
  <si>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</si>
  <si>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</si>
  <si>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</si>
  <si>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</si>
  <si>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</si>
  <si>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</si>
  <si>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</si>
  <si>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</si>
  <si>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</si>
  <si>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</si>
  <si>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</si>
  <si>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</si>
  <si>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</si>
  <si>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</si>
  <si>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</si>
  <si>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</si>
  <si>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</si>
  <si>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</si>
  <si>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</si>
  <si>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</si>
  <si>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</si>
  <si>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</si>
  <si>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</si>
  <si>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</si>
  <si>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</si>
  <si>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</si>
  <si>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</si>
  <si>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</si>
  <si>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</si>
  <si>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</si>
  <si>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</si>
  <si>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</si>
  <si>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</si>
  <si>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</si>
  <si>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</si>
  <si>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</si>
  <si>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</si>
  <si>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</si>
  <si>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</si>
  <si>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</si>
  <si>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</si>
  <si>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</si>
  <si>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</si>
  <si>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</si>
  <si>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</si>
  <si>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</si>
  <si>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</si>
  <si>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</si>
  <si>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</si>
  <si>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</si>
  <si>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</si>
  <si>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</si>
  <si>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</si>
  <si>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</si>
  <si>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</si>
  <si>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</si>
  <si>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</si>
  <si>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</si>
  <si>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</si>
  <si>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</si>
  <si>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</si>
  <si>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</si>
  <si>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</si>
  <si>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</si>
  <si>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</si>
  <si>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</si>
  <si>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</si>
  <si>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</si>
  <si>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</si>
  <si>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</si>
  <si>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</si>
  <si>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</si>
  <si>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</si>
  <si>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</si>
  <si>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</si>
  <si>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</si>
  <si>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</si>
  <si>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</si>
  <si>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</si>
  <si>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</si>
  <si>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</si>
  <si>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</si>
  <si>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</si>
  <si>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</si>
  <si>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</si>
  <si>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</si>
  <si>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</si>
  <si>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</si>
  <si>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</si>
  <si>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</si>
  <si>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</si>
  <si>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</si>
  <si>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</si>
  <si>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</si>
  <si>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</si>
  <si>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</si>
  <si>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</si>
  <si>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</si>
  <si>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</si>
  <si>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</si>
  <si>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</si>
  <si>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</si>
  <si>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</si>
  <si>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</si>
  <si>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</si>
  <si>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</si>
  <si>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</si>
  <si>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</si>
  <si>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</si>
  <si>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</si>
  <si>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</si>
  <si>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</si>
  <si>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</si>
  <si>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</si>
  <si>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</si>
  <si>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</si>
  <si>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</si>
  <si>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</si>
  <si>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</si>
  <si>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</si>
  <si>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</si>
  <si>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</si>
  <si>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</si>
  <si>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</si>
  <si>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</si>
  <si>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</si>
  <si>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</si>
  <si>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</si>
  <si>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</si>
  <si>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</si>
  <si>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</si>
  <si>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</si>
  <si>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</si>
  <si>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</si>
  <si>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</si>
  <si>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</si>
  <si>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</si>
  <si>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</si>
  <si>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</si>
  <si>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</si>
  <si>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</si>
  <si>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</si>
  <si>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</si>
  <si>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</si>
  <si>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</si>
  <si>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</si>
  <si>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</si>
  <si>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</si>
  <si>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</si>
  <si>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</si>
  <si>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</si>
  <si>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</si>
  <si>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</si>
  <si>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</si>
  <si>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</si>
  <si>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</si>
  <si>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</si>
  <si>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</si>
  <si>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</si>
  <si>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</si>
  <si>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</si>
  <si>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</si>
  <si>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</si>
  <si>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</si>
  <si>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</si>
  <si>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</si>
  <si>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</si>
  <si>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</si>
  <si>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</si>
  <si>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</si>
  <si>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</si>
  <si>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</si>
  <si>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</si>
  <si>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</si>
  <si>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</si>
  <si>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</si>
  <si>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</si>
  <si>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</si>
  <si>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</si>
  <si>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</si>
  <si>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</si>
  <si>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</si>
  <si>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</si>
  <si>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</si>
  <si>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</si>
  <si>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</si>
  <si>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</si>
  <si>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</si>
  <si>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</si>
  <si>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</si>
  <si>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</si>
  <si>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</si>
  <si>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</si>
  <si>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</si>
  <si>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</si>
  <si>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</si>
  <si>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</si>
  <si>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</si>
  <si>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</si>
  <si>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</si>
  <si>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</si>
  <si>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</si>
  <si>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</si>
  <si>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</si>
  <si>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</si>
  <si>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</si>
  <si>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</si>
  <si>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</si>
  <si>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</si>
  <si>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</si>
  <si>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</si>
  <si>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</si>
  <si>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</si>
  <si>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</si>
  <si>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</si>
  <si>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</si>
  <si>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</si>
  <si>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</si>
  <si>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</si>
  <si>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</si>
  <si>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</si>
  <si>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</si>
  <si>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</si>
  <si>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</si>
  <si>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</si>
  <si>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</si>
  <si>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</si>
  <si>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</si>
  <si>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</si>
  <si>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</si>
  <si>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</si>
  <si>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</si>
  <si>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</si>
  <si>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</si>
  <si>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</si>
  <si>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</si>
  <si>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</si>
  <si>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</si>
  <si>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</si>
  <si>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</si>
  <si>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</si>
  <si>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</si>
  <si>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</si>
  <si>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</si>
  <si>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</si>
  <si>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</si>
  <si>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</si>
  <si>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</si>
  <si>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</si>
  <si>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</si>
  <si>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</si>
  <si>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</si>
  <si>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</si>
  <si>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</si>
  <si>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</si>
  <si>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</si>
  <si>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</si>
  <si>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</si>
  <si>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</si>
  <si>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</si>
  <si>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</si>
  <si>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</si>
  <si>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</si>
  <si>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</si>
  <si>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</si>
  <si>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</si>
  <si>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</si>
  <si>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</si>
  <si>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</si>
  <si>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</si>
  <si>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</si>
  <si>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</si>
  <si>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</si>
  <si>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</si>
  <si>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</si>
  <si>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</si>
  <si>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</si>
  <si>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</si>
  <si>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</si>
  <si>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</si>
  <si>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</si>
  <si>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</si>
  <si>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</si>
  <si>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</si>
  <si>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</si>
  <si>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</si>
  <si>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</si>
  <si>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</si>
  <si>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</si>
  <si>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</si>
  <si>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</si>
  <si>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</si>
  <si>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</si>
  <si>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</si>
  <si>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</si>
  <si>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</si>
  <si>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</si>
  <si>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</si>
  <si>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</si>
  <si>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</si>
  <si>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</si>
  <si>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</si>
  <si>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</si>
  <si>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</si>
  <si>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</si>
  <si>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</si>
  <si>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</si>
  <si>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</si>
  <si>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</si>
  <si>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</si>
  <si>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</si>
  <si>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</si>
  <si>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</si>
  <si>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</si>
  <si>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</si>
  <si>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</si>
  <si>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</si>
  <si>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</si>
  <si>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</si>
  <si>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</si>
  <si>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</si>
  <si>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</si>
  <si>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</si>
  <si>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</si>
  <si>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</si>
  <si>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</si>
  <si>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</si>
  <si>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</si>
  <si>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</si>
  <si>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</si>
  <si>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</si>
  <si>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</si>
  <si>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</si>
  <si>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</si>
  <si>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</si>
  <si>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</si>
  <si>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</si>
  <si>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</si>
  <si>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</si>
  <si>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</si>
  <si>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</si>
  <si>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</si>
  <si>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</si>
  <si>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</si>
  <si>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</si>
  <si>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</si>
  <si>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</si>
  <si>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</si>
  <si>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</si>
  <si>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</si>
  <si>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</si>
  <si>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</si>
  <si>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</si>
  <si>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</si>
  <si>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</si>
  <si>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</si>
  <si>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</si>
  <si>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</si>
  <si>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</si>
  <si>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</si>
  <si>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</si>
  <si>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</si>
  <si>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</si>
  <si>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</si>
  <si>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</si>
  <si>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</si>
  <si>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</si>
  <si>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</si>
  <si>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</si>
  <si>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</si>
  <si>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</si>
  <si>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</si>
  <si>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</si>
  <si>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</si>
  <si>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</si>
  <si>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</si>
  <si>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</si>
  <si>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</si>
  <si>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</si>
  <si>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</si>
  <si>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</si>
  <si>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</si>
  <si>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</si>
  <si>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</si>
  <si>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</si>
  <si>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</si>
  <si>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</si>
  <si>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</si>
  <si>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</si>
  <si>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</si>
  <si>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</si>
  <si>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</si>
  <si>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</si>
  <si>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</si>
  <si>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</si>
  <si>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</si>
  <si>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</si>
  <si>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</si>
  <si>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</si>
  <si>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</si>
  <si>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</si>
  <si>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</si>
  <si>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</si>
  <si>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</si>
  <si>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</si>
  <si>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</si>
  <si>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</si>
  <si>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</si>
  <si>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</si>
  <si>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</si>
  <si>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</si>
  <si>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</si>
  <si>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</si>
  <si>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</si>
  <si>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</si>
  <si>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</si>
  <si>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</si>
  <si>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</si>
  <si>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</si>
  <si>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</si>
  <si>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</si>
  <si>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</si>
  <si>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</si>
  <si>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</si>
  <si>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</si>
  <si>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</si>
  <si>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</si>
  <si>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</si>
  <si>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</si>
  <si>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</si>
  <si>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</si>
  <si>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</si>
  <si>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</si>
  <si>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</si>
  <si>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</si>
  <si>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</si>
  <si>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</si>
  <si>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</si>
  <si>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</si>
  <si>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</si>
  <si>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</si>
  <si>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</si>
  <si>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</si>
  <si>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</si>
  <si>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</si>
  <si>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</si>
  <si>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</si>
  <si>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</si>
  <si>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</si>
  <si>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</si>
  <si>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</si>
  <si>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</si>
  <si>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</si>
  <si>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</si>
  <si>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</si>
  <si>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</si>
  <si>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</si>
  <si>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</si>
  <si>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</si>
  <si>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</si>
  <si>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</si>
  <si>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</si>
  <si>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</si>
  <si>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</si>
  <si>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</si>
  <si>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</si>
  <si>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</si>
  <si>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</si>
  <si>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</si>
  <si>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</si>
  <si>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</si>
  <si>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</si>
  <si>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</si>
  <si>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</si>
  <si>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</si>
  <si>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</si>
  <si>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</si>
  <si>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</si>
  <si>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</si>
  <si>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</si>
  <si>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</si>
  <si>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</si>
  <si>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</si>
  <si>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</si>
  <si>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</si>
  <si>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</si>
  <si>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</si>
  <si>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</si>
  <si>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</si>
  <si>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</si>
  <si>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</si>
  <si>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</si>
  <si>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</si>
  <si>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</si>
  <si>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</si>
  <si>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</si>
  <si>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</si>
  <si>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</si>
  <si>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</si>
  <si>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</si>
  <si>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</si>
  <si>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</si>
  <si>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</si>
  <si>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</si>
  <si>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</si>
  <si>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</si>
  <si>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</si>
  <si>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</si>
  <si>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</si>
  <si>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</si>
  <si>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</si>
  <si>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</si>
  <si>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</si>
  <si>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</si>
  <si>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</si>
  <si>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</si>
  <si>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</si>
  <si>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</si>
  <si>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</si>
  <si>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</si>
  <si>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</si>
  <si>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</si>
  <si>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</si>
  <si>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</si>
  <si>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</si>
  <si>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</si>
  <si>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</si>
  <si>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</si>
  <si>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</si>
  <si>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</si>
  <si>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</si>
  <si>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</si>
  <si>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</si>
  <si>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</si>
  <si>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</si>
  <si>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</si>
  <si>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</si>
  <si>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</si>
  <si>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</si>
  <si>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</si>
  <si>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</si>
  <si>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</si>
  <si>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</si>
  <si>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</si>
  <si>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</si>
  <si>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</si>
  <si>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</si>
  <si>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</si>
  <si>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</si>
  <si>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</si>
  <si>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</si>
  <si>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</si>
  <si>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</si>
  <si>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</si>
  <si>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</si>
  <si>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</si>
  <si>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</si>
  <si>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</si>
  <si>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</si>
  <si>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</si>
  <si>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</si>
  <si>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</si>
  <si>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</si>
  <si>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</si>
  <si>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</si>
  <si>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</si>
  <si>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</si>
  <si>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</si>
  <si>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</si>
  <si>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</si>
  <si>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</si>
  <si>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</si>
  <si>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</si>
  <si>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</si>
  <si>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</si>
  <si>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</si>
  <si>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</si>
  <si>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</si>
  <si>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</si>
  <si>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</si>
  <si>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</si>
  <si>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</si>
  <si>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</si>
  <si>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</si>
  <si>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</si>
  <si>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</si>
  <si>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</si>
  <si>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</si>
  <si>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</si>
  <si>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</si>
  <si>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</si>
  <si>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</si>
  <si>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</si>
  <si>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</si>
  <si>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</si>
  <si>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</si>
  <si>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</si>
  <si>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</si>
  <si>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</si>
  <si>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</si>
  <si>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</si>
  <si>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</si>
  <si>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</si>
  <si>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</si>
  <si>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</si>
  <si>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</si>
  <si>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</si>
  <si>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</si>
  <si>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</si>
  <si>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</si>
  <si>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</si>
  <si>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</si>
  <si>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</si>
  <si>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</si>
  <si>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</si>
  <si>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</si>
  <si>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</si>
  <si>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</si>
  <si>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</si>
  <si>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</si>
  <si>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</si>
  <si>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</si>
  <si>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</si>
  <si>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</si>
  <si>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</si>
  <si>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</si>
  <si>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</si>
  <si>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</si>
  <si>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</si>
  <si>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</si>
  <si>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</si>
  <si>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</si>
  <si>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</si>
  <si>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</si>
  <si>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</si>
  <si>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</si>
  <si>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</si>
  <si>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</si>
  <si>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</si>
  <si>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</si>
  <si>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</si>
  <si>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</si>
  <si>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</si>
  <si>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</si>
  <si>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</si>
  <si>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</si>
  <si>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</si>
  <si>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</si>
  <si>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</si>
  <si>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</si>
  <si>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</si>
  <si>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</si>
  <si>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</si>
  <si>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</si>
  <si>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</si>
  <si>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</si>
  <si>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</si>
  <si>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</si>
  <si>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</si>
  <si>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</si>
  <si>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</si>
  <si>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</si>
  <si>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</si>
  <si>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</si>
  <si>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</si>
  <si>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</si>
  <si>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</si>
  <si>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</si>
  <si>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</si>
  <si>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</si>
  <si>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</si>
  <si>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</si>
  <si>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</si>
  <si>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</si>
  <si>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</si>
  <si>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</si>
  <si>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</si>
  <si>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</si>
  <si>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</si>
  <si>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</si>
  <si>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</si>
  <si>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</si>
  <si>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</si>
  <si>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</si>
  <si>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</si>
  <si>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</si>
  <si>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</si>
  <si>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</si>
  <si>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</si>
  <si>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</si>
  <si>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</si>
  <si>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</si>
  <si>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</si>
  <si>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</si>
  <si>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</si>
  <si>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</si>
  <si>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</si>
  <si>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</si>
  <si>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</si>
  <si>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</si>
  <si>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</si>
  <si>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</si>
  <si>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</si>
  <si>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</si>
  <si>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</si>
  <si>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</si>
  <si>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</si>
  <si>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</si>
  <si>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</si>
  <si>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</si>
  <si>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</si>
  <si>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</si>
  <si>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</si>
  <si>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</si>
  <si>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</si>
  <si>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</si>
  <si>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</si>
  <si>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</si>
  <si>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</si>
  <si>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</si>
  <si>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</si>
  <si>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</si>
  <si>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</si>
  <si>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</si>
  <si>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</si>
  <si>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</si>
  <si>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</si>
  <si>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</si>
  <si>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</si>
  <si>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</si>
  <si>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</si>
  <si>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</si>
  <si>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</si>
  <si>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</si>
  <si>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</si>
  <si>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</si>
  <si>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</si>
  <si>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</si>
  <si>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</si>
  <si>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</si>
  <si>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</si>
  <si>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</si>
  <si>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</si>
  <si>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</si>
  <si>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</si>
  <si>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</si>
  <si>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</si>
  <si>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</si>
  <si>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</si>
  <si>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</si>
  <si>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</si>
  <si>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</si>
  <si>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</si>
  <si>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</si>
  <si>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</si>
  <si>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</si>
  <si>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</si>
  <si>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</si>
  <si>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</si>
  <si>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</si>
  <si>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</si>
  <si>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</si>
  <si>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</si>
  <si>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</si>
  <si>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</si>
  <si>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</si>
  <si>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</si>
  <si>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</si>
  <si>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</si>
  <si>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</si>
  <si>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</si>
  <si>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</si>
  <si>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</si>
  <si>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</si>
  <si>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</si>
  <si>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</si>
  <si>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</si>
  <si>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</si>
  <si>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</si>
  <si>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</si>
  <si>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</si>
  <si>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</si>
  <si>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</si>
  <si>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</si>
  <si>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</si>
  <si>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</si>
  <si>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</si>
  <si>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</si>
  <si>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</si>
  <si>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</si>
  <si>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</si>
  <si>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</si>
  <si>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</si>
  <si>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</si>
  <si>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</si>
  <si>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</si>
  <si>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</si>
  <si>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</si>
  <si>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</si>
  <si>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</si>
  <si>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</si>
  <si>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</si>
  <si>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</si>
  <si>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</si>
  <si>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</si>
  <si>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</si>
  <si>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</si>
  <si>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</si>
  <si>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</si>
  <si>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</si>
  <si>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</si>
  <si>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</si>
  <si>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</si>
  <si>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</si>
  <si>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</si>
  <si>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</si>
  <si>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</si>
  <si>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</si>
  <si>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</si>
  <si>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</si>
  <si>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</si>
  <si>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</si>
  <si>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</si>
  <si>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</si>
  <si>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</si>
  <si>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</si>
  <si>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</si>
  <si>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</si>
  <si>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</si>
  <si>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</si>
  <si>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</si>
  <si>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</si>
  <si>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</si>
  <si>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</si>
  <si>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</si>
  <si>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</si>
  <si>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</si>
  <si>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</si>
  <si>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</si>
  <si>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</si>
  <si>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</si>
  <si>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</si>
  <si>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</si>
  <si>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</si>
  <si>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</si>
  <si>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</si>
  <si>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</si>
  <si>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</si>
  <si>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</si>
  <si>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</si>
  <si>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</si>
  <si>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</si>
  <si>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</si>
  <si>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</si>
  <si>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</si>
  <si>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</si>
  <si>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</si>
  <si>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</si>
  <si>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</si>
  <si>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</si>
  <si>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</si>
  <si>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</si>
  <si>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</si>
  <si>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</si>
  <si>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</si>
  <si>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</si>
  <si>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</si>
  <si>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</si>
  <si>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</si>
  <si>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</si>
  <si>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</si>
  <si>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</si>
  <si>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</si>
  <si>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</si>
  <si>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</si>
  <si>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</si>
  <si>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</si>
  <si>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</si>
  <si>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</si>
  <si>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</si>
  <si>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</si>
  <si>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</si>
  <si>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</si>
  <si>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</si>
  <si>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</si>
  <si>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</si>
  <si>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</si>
  <si>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</si>
  <si>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</si>
  <si>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</si>
  <si>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</si>
  <si>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</si>
  <si>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</si>
  <si>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</si>
  <si>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</si>
  <si>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</si>
  <si>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</si>
  <si>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</si>
  <si>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</si>
  <si>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</si>
  <si>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</si>
  <si>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</si>
  <si>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</si>
  <si>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</si>
  <si>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</si>
  <si>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</si>
  <si>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</si>
  <si>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</si>
  <si>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</si>
  <si>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</si>
  <si>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</si>
  <si>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</si>
  <si>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</si>
  <si>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</si>
  <si>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</si>
  <si>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</si>
  <si>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</si>
  <si>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</si>
  <si>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</si>
  <si>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</si>
  <si>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</si>
  <si>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</si>
  <si>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</si>
  <si>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</si>
  <si>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</si>
  <si>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</si>
  <si>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</si>
  <si>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</si>
  <si>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</si>
  <si>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</si>
  <si>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</si>
  <si>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</si>
  <si>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</si>
  <si>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</si>
  <si>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</si>
  <si>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</si>
  <si>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</si>
  <si>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</si>
  <si>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</si>
  <si>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</si>
  <si>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</si>
  <si>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</si>
  <si>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</si>
  <si>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</si>
  <si>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</si>
  <si>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</si>
  <si>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</si>
  <si>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</si>
  <si>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</si>
  <si>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</si>
  <si>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</si>
  <si>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</si>
  <si>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</si>
  <si>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</si>
  <si>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</si>
  <si>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</si>
  <si>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</si>
  <si>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</si>
  <si>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</si>
  <si>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</si>
  <si>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</si>
  <si>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</si>
  <si>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</si>
  <si>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</si>
  <si>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</si>
  <si>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</si>
  <si>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</si>
  <si>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</si>
  <si>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</si>
  <si>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</si>
  <si>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</si>
  <si>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</si>
  <si>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</si>
  <si>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</si>
  <si>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</si>
  <si>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</si>
  <si>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</si>
  <si>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</si>
  <si>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</si>
  <si>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</si>
  <si>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</si>
  <si>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</si>
  <si>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</si>
  <si>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</si>
  <si>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</si>
  <si>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</si>
  <si>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</si>
  <si>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</si>
  <si>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</si>
  <si>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</si>
  <si>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</si>
  <si>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</si>
  <si>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</si>
  <si>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</si>
  <si>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</si>
  <si>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</si>
  <si>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</si>
  <si>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</si>
  <si>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</si>
  <si>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</si>
  <si>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</si>
  <si>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</si>
  <si>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</si>
  <si>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</si>
  <si>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</si>
  <si>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</si>
  <si>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</si>
  <si>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</si>
  <si>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</si>
  <si>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</si>
  <si>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</si>
  <si>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</si>
  <si>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</si>
  <si>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</si>
  <si>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</si>
  <si>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</si>
  <si>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</si>
  <si>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</si>
  <si>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</si>
  <si>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</si>
  <si>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</si>
  <si>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</si>
  <si>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</si>
  <si>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</si>
  <si>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</si>
  <si>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</si>
  <si>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</si>
  <si>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</si>
  <si>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</si>
  <si>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</si>
  <si>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</si>
  <si>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</si>
  <si>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</si>
  <si>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</si>
  <si>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</si>
  <si>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</si>
  <si>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</si>
  <si>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</si>
  <si>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County</t>
  </si>
  <si>
    <t>% Change</t>
  </si>
  <si>
    <t>Metro Area</t>
  </si>
  <si>
    <t>SE WI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</si>
</sst>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0" borderId="0" xfId="0" applyFont="1"/>
    <xf numFmtId="0" fontId="23" fillId="5" borderId="23" xfId="0" applyFont="1" applyFill="1" applyBorder="1" applyAlignment="1">
      <alignment horizontal="left" vertical="center" wrapText="1" inden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5" xfId="0" applyFont="1" applyBorder="1" applyAlignment="1">
      <alignment vertical="center" wrapText="1"/>
    </xf>
    <xf numFmtId="0" fontId="23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7" borderId="0" xfId="0" applyFont="1" applyFill="1"/>
    <xf numFmtId="164" fontId="11" fillId="7" borderId="0" xfId="2" applyNumberFormat="1" applyFont="1" applyFill="1"/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Normal="100" workbookViewId="0">
      <selection activeCell="G20" sqref="G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45426</v>
      </c>
      <c r="G1" s="396" t="s">
        <v>97</v>
      </c>
      <c r="H1" s="397"/>
      <c r="I1" s="397"/>
      <c r="J1" s="397"/>
      <c r="N1" s="394">
        <f ca="1">TODAY()</f>
        <v>45426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8" si="0">(+D5-B5)/B5</f>
        <v>-0.2160527762506872</v>
      </c>
      <c r="F5" s="400">
        <f t="shared" ref="F5:F8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8" si="2">(+J5-H5)/H5</f>
        <v>-0.27540729247478668</v>
      </c>
      <c r="L5" s="400">
        <f t="shared" ref="L5:L8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/>
      <c r="C9" s="6"/>
      <c r="D9" s="6"/>
      <c r="E9" s="400"/>
      <c r="F9" s="400"/>
      <c r="H9" s="11"/>
      <c r="I9" s="6"/>
      <c r="J9" s="6"/>
      <c r="K9" s="400"/>
      <c r="L9" s="400"/>
      <c r="N9" s="395" t="s">
        <v>102</v>
      </c>
      <c r="O9" s="11">
        <v>2706</v>
      </c>
      <c r="P9" s="6">
        <v>2135</v>
      </c>
      <c r="Q9" s="6"/>
      <c r="R9" s="400">
        <f t="shared" si="4"/>
        <v>-1</v>
      </c>
      <c r="S9" s="400">
        <f t="shared" si="5"/>
        <v>-1</v>
      </c>
      <c r="U9" s="11">
        <v>2127</v>
      </c>
      <c r="V9" s="6">
        <v>1668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">
      <c r="A10" s="395" t="s">
        <v>103</v>
      </c>
      <c r="B10" s="11"/>
      <c r="C10" s="6"/>
      <c r="D10" s="6"/>
      <c r="E10" s="400"/>
      <c r="F10" s="400"/>
      <c r="H10" s="11"/>
      <c r="I10" s="6"/>
      <c r="J10" s="6"/>
      <c r="K10" s="400"/>
      <c r="L10" s="400"/>
      <c r="N10" s="395" t="s">
        <v>103</v>
      </c>
      <c r="O10" s="11">
        <v>2889</v>
      </c>
      <c r="P10" s="6">
        <v>2257</v>
      </c>
      <c r="Q10" s="6"/>
      <c r="R10" s="400">
        <f t="shared" si="4"/>
        <v>-1</v>
      </c>
      <c r="S10" s="400">
        <f t="shared" si="5"/>
        <v>-1</v>
      </c>
      <c r="U10" s="11">
        <v>2363</v>
      </c>
      <c r="V10" s="6">
        <v>1866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8075</v>
      </c>
      <c r="C18" s="395">
        <f>SUM(C5:C16)</f>
        <v>6199</v>
      </c>
      <c r="D18" s="395">
        <f>SUM(D5:D16)</f>
        <v>6967</v>
      </c>
      <c r="E18" s="400">
        <f>(+D18-B18)/B18</f>
        <v>-0.13721362229102166</v>
      </c>
      <c r="F18" s="400">
        <f>(+D18-C18)/C18</f>
        <v>0.12389095015325052</v>
      </c>
      <c r="H18" s="395">
        <f>SUM(H5:H16)</f>
        <v>6081</v>
      </c>
      <c r="I18" s="395">
        <f>SUM(I5:I16)</f>
        <v>4390</v>
      </c>
      <c r="J18" s="395">
        <f>SUM(J5:J16)</f>
        <v>4883</v>
      </c>
      <c r="K18" s="400">
        <f>(+J18-H18)/H18</f>
        <v>-0.19700707120539385</v>
      </c>
      <c r="L18" s="400">
        <f>(+J18-I18)/I18</f>
        <v>0.11230068337129841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6" si="8">(+D23-B23)/B23</f>
        <v>-0.21551176096630642</v>
      </c>
      <c r="F23" s="400">
        <f t="shared" ref="F23:F26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6" si="10">(+J23-H23)/H23</f>
        <v>-0.28619528619528617</v>
      </c>
      <c r="L23" s="400">
        <f t="shared" ref="L23:L26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573">
        <v>1669</v>
      </c>
      <c r="D26" s="573">
        <v>1958</v>
      </c>
      <c r="E26" s="400">
        <f t="shared" si="8"/>
        <v>-0.14684095860566448</v>
      </c>
      <c r="F26" s="574">
        <f t="shared" si="9"/>
        <v>0.17315757938885559</v>
      </c>
      <c r="H26" s="11">
        <v>1690</v>
      </c>
      <c r="I26" s="573">
        <v>1240</v>
      </c>
      <c r="J26" s="573">
        <v>1462</v>
      </c>
      <c r="K26" s="400">
        <f t="shared" si="10"/>
        <v>-0.13491124260355031</v>
      </c>
      <c r="L26" s="574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 t="shared" si="12"/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/>
      <c r="C27" s="6"/>
      <c r="D27" s="6"/>
      <c r="E27" s="400"/>
      <c r="F27" s="400"/>
      <c r="H27" s="11"/>
      <c r="I27" s="6"/>
      <c r="J27" s="6"/>
      <c r="K27" s="400"/>
      <c r="L27" s="400"/>
      <c r="N27" s="395" t="s">
        <v>102</v>
      </c>
      <c r="O27" s="11">
        <v>2528</v>
      </c>
      <c r="P27" s="6">
        <v>1940</v>
      </c>
      <c r="Q27" s="6"/>
      <c r="R27" s="400">
        <f t="shared" si="12"/>
        <v>-1</v>
      </c>
      <c r="S27" s="400">
        <f t="shared" si="13"/>
        <v>-1</v>
      </c>
      <c r="U27" s="11">
        <v>1995</v>
      </c>
      <c r="V27" s="6">
        <v>1574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2">
      <c r="A28" s="395" t="s">
        <v>103</v>
      </c>
      <c r="B28" s="11"/>
      <c r="C28" s="6"/>
      <c r="D28" s="6"/>
      <c r="E28" s="400"/>
      <c r="F28" s="400"/>
      <c r="H28" s="11"/>
      <c r="I28" s="6"/>
      <c r="J28" s="6"/>
      <c r="K28" s="400"/>
      <c r="L28" s="400"/>
      <c r="N28" s="395" t="s">
        <v>103</v>
      </c>
      <c r="O28" s="11">
        <v>2751</v>
      </c>
      <c r="P28" s="6">
        <v>2104</v>
      </c>
      <c r="Q28" s="6"/>
      <c r="R28" s="400">
        <f t="shared" si="12"/>
        <v>-1</v>
      </c>
      <c r="S28" s="400">
        <f t="shared" si="13"/>
        <v>-1</v>
      </c>
      <c r="U28" s="11">
        <v>2230</v>
      </c>
      <c r="V28" s="6">
        <v>1740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5">
      <c r="Z35" s="553" t="s">
        <v>101</v>
      </c>
      <c r="AA35" s="6"/>
      <c r="AB35" s="6"/>
      <c r="AC35" s="6"/>
    </row>
    <row r="36" spans="1:29" ht="12.75" customHeight="1" x14ac:dyDescent="0.2">
      <c r="A36" s="395" t="s">
        <v>110</v>
      </c>
      <c r="B36" s="395">
        <f>SUM(B23:B34)</f>
        <v>7342</v>
      </c>
      <c r="C36" s="395">
        <f>SUM(C23:C34)</f>
        <v>5527</v>
      </c>
      <c r="D36" s="395">
        <f>SUM(D23:D34)</f>
        <v>6195</v>
      </c>
      <c r="E36" s="400">
        <f>(+D36-B36)/B36</f>
        <v>-0.15622446199945519</v>
      </c>
      <c r="F36" s="400">
        <f>(+D36-C36)/C36</f>
        <v>0.12086122670526506</v>
      </c>
      <c r="H36" s="395">
        <f>SUM(H23:H34)</f>
        <v>5658</v>
      </c>
      <c r="I36" s="395">
        <f>SUM(I23:I34)</f>
        <v>4082</v>
      </c>
      <c r="J36" s="395">
        <f>SUM(J23:J34)</f>
        <v>4497</v>
      </c>
      <c r="K36" s="400">
        <f>(+J36-H36)/H36</f>
        <v>-0.20519618239660659</v>
      </c>
      <c r="L36" s="400">
        <f>(+J36-I36)/I36</f>
        <v>0.10166585007349338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  <c r="Z36" s="554" t="s">
        <v>7122</v>
      </c>
      <c r="AA36" s="555">
        <v>2023</v>
      </c>
      <c r="AB36" s="555">
        <v>2024</v>
      </c>
      <c r="AC36" s="556" t="s">
        <v>7123</v>
      </c>
    </row>
    <row r="37" spans="1:29" ht="12.75" customHeight="1" x14ac:dyDescent="0.2">
      <c r="E37" s="400"/>
      <c r="R37" s="400"/>
      <c r="Z37" s="557" t="s">
        <v>10</v>
      </c>
      <c r="AA37" s="6">
        <f>I46</f>
        <v>715</v>
      </c>
      <c r="AB37" s="6">
        <f>J46</f>
        <v>881</v>
      </c>
      <c r="AC37" s="558">
        <f>(AB37-AA37)/AA37</f>
        <v>0.23216783216783216</v>
      </c>
    </row>
    <row r="38" spans="1:29" ht="12.75" customHeight="1" x14ac:dyDescent="0.2">
      <c r="Z38" s="559" t="s">
        <v>16</v>
      </c>
      <c r="AA38" s="6">
        <f>I65</f>
        <v>340</v>
      </c>
      <c r="AB38" s="6">
        <f>J65</f>
        <v>358</v>
      </c>
      <c r="AC38" s="558">
        <f t="shared" ref="AC38:AC41" si="16">(AB38-AA38)/AA38</f>
        <v>5.2941176470588235E-2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57" t="s">
        <v>11</v>
      </c>
      <c r="AA39" s="6">
        <f>I84</f>
        <v>81</v>
      </c>
      <c r="AB39" s="6">
        <f>J84</f>
        <v>80</v>
      </c>
      <c r="AC39" s="558">
        <f t="shared" si="16"/>
        <v>-1.2345679012345678E-2</v>
      </c>
    </row>
    <row r="40" spans="1:29" ht="12.75" customHeight="1" thickBot="1" x14ac:dyDescent="0.25">
      <c r="A40" s="394">
        <f ca="1">TODAY()</f>
        <v>45426</v>
      </c>
      <c r="G40" s="398" t="s">
        <v>3</v>
      </c>
      <c r="N40" s="394">
        <f ca="1">TODAY()</f>
        <v>45426</v>
      </c>
      <c r="T40" s="398" t="s">
        <v>3</v>
      </c>
      <c r="Z40" s="560" t="s">
        <v>15</v>
      </c>
      <c r="AA40" s="561">
        <f>I103</f>
        <v>104</v>
      </c>
      <c r="AB40" s="561">
        <f>J103</f>
        <v>143</v>
      </c>
      <c r="AC40" s="558">
        <f t="shared" si="16"/>
        <v>0.375</v>
      </c>
    </row>
    <row r="41" spans="1:29" ht="12.75" customHeight="1" x14ac:dyDescent="0.2">
      <c r="Z41" s="557" t="s">
        <v>7124</v>
      </c>
      <c r="AA41" s="562">
        <f>SUM(AA37:AA40)</f>
        <v>1240</v>
      </c>
      <c r="AB41" s="562">
        <f>SUM(AB37:AB40)</f>
        <v>1462</v>
      </c>
      <c r="AC41" s="558">
        <f t="shared" si="16"/>
        <v>0.17903225806451614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63"/>
      <c r="AA42" s="564"/>
      <c r="AB42" s="564"/>
      <c r="AC42" s="564"/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6" si="17">(+D43-B43)/B43</f>
        <v>-0.27720930232558139</v>
      </c>
      <c r="F43" s="400">
        <f t="shared" ref="F43:F46" si="18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6" si="19">(+J43-H43)/H43</f>
        <v>-0.27897574123989216</v>
      </c>
      <c r="L43" s="400">
        <f t="shared" ref="L43:L46" si="20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1">(+Q43-O43)/O43</f>
        <v>-0.27720930232558139</v>
      </c>
      <c r="S43" s="400">
        <f t="shared" ref="S43:S54" si="22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3">(+W43-U43)/U43</f>
        <v>-0.27897574123989216</v>
      </c>
      <c r="Y43" s="400">
        <f t="shared" ref="Y43:Y54" si="24">(+W43-V43)/V43</f>
        <v>9.1836734693877556E-2</v>
      </c>
      <c r="Z43" s="557" t="s">
        <v>12</v>
      </c>
      <c r="AA43" s="6">
        <f>I122</f>
        <v>168</v>
      </c>
      <c r="AB43" s="6">
        <f>J122</f>
        <v>162</v>
      </c>
      <c r="AC43" s="558">
        <f t="shared" ref="AC43:AC45" si="25">(AB43-AA43)/AA43</f>
        <v>-3.5714285714285712E-2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7"/>
        <v>-0.13276231263383298</v>
      </c>
      <c r="F44" s="400">
        <f t="shared" si="18"/>
        <v>0.15220483641536273</v>
      </c>
      <c r="H44" s="395">
        <v>730</v>
      </c>
      <c r="I44" s="395">
        <v>534</v>
      </c>
      <c r="J44" s="395">
        <v>619</v>
      </c>
      <c r="K44" s="400">
        <f t="shared" si="19"/>
        <v>-0.15205479452054796</v>
      </c>
      <c r="L44" s="400">
        <f t="shared" si="20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1"/>
        <v>-0.13276231263383298</v>
      </c>
      <c r="S44" s="400">
        <f t="shared" si="22"/>
        <v>0.15220483641536273</v>
      </c>
      <c r="U44" s="395">
        <v>730</v>
      </c>
      <c r="V44" s="395">
        <v>534</v>
      </c>
      <c r="W44" s="395">
        <v>619</v>
      </c>
      <c r="X44" s="400">
        <f t="shared" si="23"/>
        <v>-0.15205479452054796</v>
      </c>
      <c r="Y44" s="400">
        <f t="shared" si="24"/>
        <v>0.15917602996254682</v>
      </c>
      <c r="Z44" s="559" t="s">
        <v>8</v>
      </c>
      <c r="AA44" s="6">
        <f>I141</f>
        <v>131</v>
      </c>
      <c r="AB44" s="6">
        <f>J141</f>
        <v>140</v>
      </c>
      <c r="AC44" s="558">
        <f t="shared" si="25"/>
        <v>6.8702290076335881E-2</v>
      </c>
    </row>
    <row r="45" spans="1:29" ht="12.75" customHeight="1" thickBot="1" x14ac:dyDescent="0.25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7"/>
        <v>-0.1012987012987013</v>
      </c>
      <c r="F45" s="400">
        <f t="shared" si="18"/>
        <v>0.14191419141914191</v>
      </c>
      <c r="H45" s="395">
        <v>1036</v>
      </c>
      <c r="I45" s="395">
        <v>677</v>
      </c>
      <c r="J45" s="395">
        <v>716</v>
      </c>
      <c r="K45" s="400">
        <f t="shared" si="19"/>
        <v>-0.30888030888030887</v>
      </c>
      <c r="L45" s="400">
        <f t="shared" si="20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1"/>
        <v>-0.1012987012987013</v>
      </c>
      <c r="S45" s="400">
        <f t="shared" si="22"/>
        <v>0.14191419141914191</v>
      </c>
      <c r="U45" s="395">
        <v>1036</v>
      </c>
      <c r="V45" s="395">
        <v>677</v>
      </c>
      <c r="W45" s="395">
        <v>716</v>
      </c>
      <c r="X45" s="400">
        <f t="shared" si="23"/>
        <v>-0.30888030888030887</v>
      </c>
      <c r="Y45" s="400">
        <f t="shared" si="24"/>
        <v>5.7607090103397339E-2</v>
      </c>
      <c r="Z45" s="565" t="s">
        <v>14</v>
      </c>
      <c r="AA45" s="561">
        <f>I162</f>
        <v>96</v>
      </c>
      <c r="AB45" s="561">
        <f>J162</f>
        <v>136</v>
      </c>
      <c r="AC45" s="558">
        <f t="shared" si="25"/>
        <v>0.41666666666666669</v>
      </c>
    </row>
    <row r="46" spans="1:29" ht="12.75" customHeight="1" x14ac:dyDescent="0.2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7"/>
        <v>-0.13364413364413363</v>
      </c>
      <c r="F46" s="400">
        <f t="shared" si="18"/>
        <v>0.14830072090628219</v>
      </c>
      <c r="H46" s="11">
        <v>1037</v>
      </c>
      <c r="I46" s="6">
        <v>715</v>
      </c>
      <c r="J46" s="6">
        <v>881</v>
      </c>
      <c r="K46" s="400">
        <f t="shared" si="19"/>
        <v>-0.15043394406943106</v>
      </c>
      <c r="L46" s="400">
        <f t="shared" si="20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1"/>
        <v>-0.13364413364413363</v>
      </c>
      <c r="S46" s="400">
        <f t="shared" si="22"/>
        <v>0.14830072090628219</v>
      </c>
      <c r="U46" s="11">
        <v>1037</v>
      </c>
      <c r="V46" s="6">
        <v>715</v>
      </c>
      <c r="W46" s="6">
        <v>881</v>
      </c>
      <c r="X46" s="400">
        <f t="shared" si="23"/>
        <v>-0.15043394406943106</v>
      </c>
      <c r="Y46" s="400">
        <f t="shared" si="24"/>
        <v>0.23216783216783216</v>
      </c>
      <c r="Z46" s="559" t="s">
        <v>7125</v>
      </c>
      <c r="AA46" s="566">
        <f>SUM(AA43:AA45)+AA41</f>
        <v>1635</v>
      </c>
      <c r="AB46" s="566">
        <f>SUM(AB43:AB45)+AB41</f>
        <v>1900</v>
      </c>
      <c r="AC46" s="558">
        <f>(AB46-AA46)/AA46</f>
        <v>0.1620795107033639</v>
      </c>
    </row>
    <row r="47" spans="1:29" ht="12.75" customHeight="1" x14ac:dyDescent="0.2">
      <c r="A47" s="395" t="s">
        <v>102</v>
      </c>
      <c r="B47" s="11"/>
      <c r="C47" s="6"/>
      <c r="D47" s="6"/>
      <c r="E47" s="400"/>
      <c r="F47" s="400"/>
      <c r="H47" s="11"/>
      <c r="I47" s="6"/>
      <c r="J47" s="6"/>
      <c r="K47" s="400"/>
      <c r="L47" s="400"/>
      <c r="N47" s="395" t="s">
        <v>102</v>
      </c>
      <c r="O47" s="11">
        <v>1462</v>
      </c>
      <c r="P47" s="6">
        <v>1061</v>
      </c>
      <c r="Q47" s="6"/>
      <c r="R47" s="400">
        <f t="shared" si="21"/>
        <v>-1</v>
      </c>
      <c r="S47" s="400">
        <f t="shared" si="22"/>
        <v>-1</v>
      </c>
      <c r="U47" s="11">
        <v>1171</v>
      </c>
      <c r="V47" s="6">
        <v>906</v>
      </c>
      <c r="W47" s="6"/>
      <c r="X47" s="400">
        <f t="shared" si="23"/>
        <v>-1</v>
      </c>
      <c r="Y47" s="400">
        <f t="shared" si="24"/>
        <v>-1</v>
      </c>
      <c r="Z47" s="567"/>
      <c r="AA47" s="568"/>
      <c r="AB47" s="568"/>
      <c r="AC47" s="568"/>
    </row>
    <row r="48" spans="1:29" ht="12.75" customHeight="1" thickBot="1" x14ac:dyDescent="0.25">
      <c r="A48" s="395" t="s">
        <v>103</v>
      </c>
      <c r="B48" s="11"/>
      <c r="C48" s="6"/>
      <c r="D48" s="6"/>
      <c r="E48" s="400"/>
      <c r="F48" s="400"/>
      <c r="H48" s="11"/>
      <c r="I48" s="6"/>
      <c r="J48" s="6"/>
      <c r="K48" s="400"/>
      <c r="L48" s="400"/>
      <c r="N48" s="395" t="s">
        <v>103</v>
      </c>
      <c r="O48" s="11">
        <v>1570</v>
      </c>
      <c r="P48" s="6">
        <v>1184</v>
      </c>
      <c r="Q48" s="6"/>
      <c r="R48" s="400">
        <f t="shared" si="21"/>
        <v>-1</v>
      </c>
      <c r="S48" s="400">
        <f t="shared" si="22"/>
        <v>-1</v>
      </c>
      <c r="U48" s="11">
        <v>1251</v>
      </c>
      <c r="V48" s="6">
        <v>939</v>
      </c>
      <c r="W48" s="6"/>
      <c r="X48" s="400">
        <f t="shared" si="23"/>
        <v>-1</v>
      </c>
      <c r="Y48" s="400">
        <f t="shared" si="24"/>
        <v>-1</v>
      </c>
      <c r="Z48" s="569" t="s">
        <v>101</v>
      </c>
      <c r="AA48" s="570"/>
      <c r="AB48" s="570"/>
      <c r="AC48" s="570"/>
    </row>
    <row r="49" spans="1:29" ht="12.75" customHeight="1" thickBot="1" x14ac:dyDescent="0.25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1"/>
        <v>-1</v>
      </c>
      <c r="S49" s="480">
        <f t="shared" si="22"/>
        <v>-1</v>
      </c>
      <c r="T49" s="11"/>
      <c r="U49" s="11">
        <v>1137</v>
      </c>
      <c r="V49" s="6">
        <v>893</v>
      </c>
      <c r="W49" s="6"/>
      <c r="X49" s="480">
        <f t="shared" si="23"/>
        <v>-1</v>
      </c>
      <c r="Y49" s="480">
        <f t="shared" si="24"/>
        <v>-1</v>
      </c>
      <c r="Z49" s="571" t="s">
        <v>7122</v>
      </c>
      <c r="AA49" s="555">
        <v>2023</v>
      </c>
      <c r="AB49" s="555">
        <v>2024</v>
      </c>
      <c r="AC49" s="556" t="s">
        <v>7123</v>
      </c>
    </row>
    <row r="50" spans="1:29" ht="12.75" customHeight="1" x14ac:dyDescent="0.2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1"/>
        <v>-1</v>
      </c>
      <c r="S50" s="400">
        <f t="shared" si="22"/>
        <v>-1</v>
      </c>
      <c r="U50" s="11">
        <v>1159</v>
      </c>
      <c r="V50" s="6">
        <v>925</v>
      </c>
      <c r="W50" s="6"/>
      <c r="X50" s="400">
        <f t="shared" si="23"/>
        <v>-1</v>
      </c>
      <c r="Y50" s="400">
        <f t="shared" si="24"/>
        <v>-1</v>
      </c>
      <c r="Z50" s="572" t="s">
        <v>10</v>
      </c>
      <c r="AA50" s="6">
        <f>C46</f>
        <v>971</v>
      </c>
      <c r="AB50" s="6">
        <f>D46</f>
        <v>1115</v>
      </c>
      <c r="AC50" s="558">
        <f t="shared" ref="AC50:AC54" si="26">(AB50-AA50)/AA50</f>
        <v>0.14830072090628219</v>
      </c>
    </row>
    <row r="51" spans="1:29" ht="12.75" customHeight="1" x14ac:dyDescent="0.2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1"/>
        <v>-1</v>
      </c>
      <c r="S51" s="400">
        <f t="shared" si="22"/>
        <v>-1</v>
      </c>
      <c r="U51" s="11">
        <v>1004</v>
      </c>
      <c r="V51" s="6">
        <v>838</v>
      </c>
      <c r="W51" s="6"/>
      <c r="X51" s="400">
        <f t="shared" si="23"/>
        <v>-1</v>
      </c>
      <c r="Y51" s="400">
        <f t="shared" si="24"/>
        <v>-1</v>
      </c>
      <c r="Z51" s="559" t="s">
        <v>16</v>
      </c>
      <c r="AA51" s="6">
        <f>C65</f>
        <v>444</v>
      </c>
      <c r="AB51" s="6">
        <f>D65</f>
        <v>535</v>
      </c>
      <c r="AC51" s="558">
        <f t="shared" si="26"/>
        <v>0.20495495495495494</v>
      </c>
    </row>
    <row r="52" spans="1:29" ht="12.75" customHeight="1" x14ac:dyDescent="0.2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1"/>
        <v>-1</v>
      </c>
      <c r="S52" s="400">
        <f t="shared" si="22"/>
        <v>-1</v>
      </c>
      <c r="U52" s="11">
        <v>853</v>
      </c>
      <c r="V52" s="6">
        <v>920</v>
      </c>
      <c r="W52" s="6"/>
      <c r="X52" s="400">
        <f t="shared" si="23"/>
        <v>-1</v>
      </c>
      <c r="Y52" s="400">
        <f t="shared" si="24"/>
        <v>-1</v>
      </c>
      <c r="Z52" s="557" t="s">
        <v>11</v>
      </c>
      <c r="AA52" s="6">
        <f>C84</f>
        <v>117</v>
      </c>
      <c r="AB52" s="6">
        <f>D84</f>
        <v>136</v>
      </c>
      <c r="AC52" s="558">
        <f t="shared" si="26"/>
        <v>0.1623931623931624</v>
      </c>
    </row>
    <row r="53" spans="1:29" ht="12.75" customHeight="1" thickBot="1" x14ac:dyDescent="0.25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1"/>
        <v>-1</v>
      </c>
      <c r="S53" s="400">
        <f t="shared" si="22"/>
        <v>-1</v>
      </c>
      <c r="U53" s="11">
        <v>777</v>
      </c>
      <c r="V53" s="6">
        <v>787</v>
      </c>
      <c r="W53" s="6"/>
      <c r="X53" s="400">
        <f t="shared" si="23"/>
        <v>-1</v>
      </c>
      <c r="Y53" s="400">
        <f t="shared" si="24"/>
        <v>-1</v>
      </c>
      <c r="Z53" s="560" t="s">
        <v>15</v>
      </c>
      <c r="AA53" s="561">
        <f>C103</f>
        <v>137</v>
      </c>
      <c r="AB53" s="561">
        <f>D103</f>
        <v>172</v>
      </c>
      <c r="AC53" s="558">
        <f>(AB53-AA53)/AA53</f>
        <v>0.25547445255474455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1"/>
        <v>-1</v>
      </c>
      <c r="S54" s="400">
        <f t="shared" si="22"/>
        <v>-1</v>
      </c>
      <c r="T54"/>
      <c r="U54" s="6">
        <v>746</v>
      </c>
      <c r="V54" s="6">
        <v>675</v>
      </c>
      <c r="W54" s="6"/>
      <c r="X54" s="384">
        <f t="shared" si="23"/>
        <v>-1</v>
      </c>
      <c r="Y54" s="384">
        <f t="shared" si="24"/>
        <v>-1</v>
      </c>
      <c r="Z54" s="557" t="s">
        <v>7124</v>
      </c>
      <c r="AA54" s="562">
        <f>SUM(AA50:AA53)</f>
        <v>1669</v>
      </c>
      <c r="AB54" s="562">
        <f>SUM(AB50:AB53)</f>
        <v>1958</v>
      </c>
      <c r="AC54" s="558">
        <f t="shared" si="26"/>
        <v>0.17315757938885559</v>
      </c>
    </row>
    <row r="55" spans="1:29" ht="12.75" customHeight="1" x14ac:dyDescent="0.2">
      <c r="Z55" s="563"/>
      <c r="AA55" s="564"/>
      <c r="AB55" s="564"/>
      <c r="AC55" s="564"/>
    </row>
    <row r="56" spans="1:29" ht="12.75" customHeight="1" x14ac:dyDescent="0.2">
      <c r="A56" s="395" t="s">
        <v>110</v>
      </c>
      <c r="B56" s="395">
        <f>SUM(B43:B54)</f>
        <v>4451</v>
      </c>
      <c r="C56" s="395">
        <f>SUM(C43:C54)</f>
        <v>3242</v>
      </c>
      <c r="D56" s="395">
        <f>SUM(D43:D54)</f>
        <v>3740</v>
      </c>
      <c r="E56" s="400">
        <f>(+D56-B56)/B56</f>
        <v>-0.1597393844079982</v>
      </c>
      <c r="F56" s="400">
        <f>(+D56-C56)/C56</f>
        <v>0.15360888340530537</v>
      </c>
      <c r="H56" s="395">
        <f>SUM(H43:H54)</f>
        <v>3545</v>
      </c>
      <c r="I56" s="395">
        <f>SUM(I43:I54)</f>
        <v>2416</v>
      </c>
      <c r="J56" s="395">
        <f>SUM(J43:J54)</f>
        <v>2751</v>
      </c>
      <c r="K56" s="400">
        <f>(+J56-H56)/H56</f>
        <v>-0.22397743300423131</v>
      </c>
      <c r="L56" s="400">
        <f>(+J56-I56)/I56</f>
        <v>0.13865894039735099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57" t="s">
        <v>12</v>
      </c>
      <c r="AA56" s="6">
        <f>C122</f>
        <v>206</v>
      </c>
      <c r="AB56" s="6">
        <f>D122</f>
        <v>245</v>
      </c>
      <c r="AC56" s="558">
        <f t="shared" ref="AC56:AC58" si="27">(AB56-AA56)/AA56</f>
        <v>0.18932038834951456</v>
      </c>
    </row>
    <row r="57" spans="1:29" ht="12.75" customHeight="1" x14ac:dyDescent="0.2">
      <c r="Z57" s="559" t="s">
        <v>8</v>
      </c>
      <c r="AA57" s="6">
        <f>C141</f>
        <v>156</v>
      </c>
      <c r="AB57" s="6">
        <f>D141</f>
        <v>197</v>
      </c>
      <c r="AC57" s="558">
        <f t="shared" si="27"/>
        <v>0.26282051282051283</v>
      </c>
    </row>
    <row r="58" spans="1:29" ht="12.75" customHeight="1" thickBot="1" x14ac:dyDescent="0.25">
      <c r="G58" s="398" t="s">
        <v>112</v>
      </c>
      <c r="T58" s="398" t="s">
        <v>112</v>
      </c>
      <c r="Z58" s="565" t="s">
        <v>14</v>
      </c>
      <c r="AA58" s="561">
        <f>C162</f>
        <v>144</v>
      </c>
      <c r="AB58" s="561">
        <f>D162</f>
        <v>180</v>
      </c>
      <c r="AC58" s="558">
        <f t="shared" si="27"/>
        <v>0.25</v>
      </c>
    </row>
    <row r="59" spans="1:29" ht="12.75" customHeight="1" x14ac:dyDescent="0.2">
      <c r="G59" s="398" t="s">
        <v>3</v>
      </c>
      <c r="T59" s="398" t="s">
        <v>3</v>
      </c>
      <c r="Z59" s="559" t="s">
        <v>7125</v>
      </c>
      <c r="AA59" s="566">
        <f>SUM(AA56:AA58)+AA54</f>
        <v>2175</v>
      </c>
      <c r="AB59" s="566">
        <f>SUM(AB56:AB58)+AB54</f>
        <v>2580</v>
      </c>
      <c r="AC59" s="558">
        <f>(AB59-AA59)/AA59</f>
        <v>0.18620689655172415</v>
      </c>
    </row>
    <row r="60" spans="1:29" ht="12.75" customHeight="1" x14ac:dyDescent="0.2">
      <c r="G60" s="398"/>
      <c r="T60" s="398"/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5" si="28">(+D62-B62)/B62</f>
        <v>-0.12698412698412698</v>
      </c>
      <c r="F62" s="400">
        <f t="shared" ref="F62:F65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5" si="30">(+J62-H62)/H62</f>
        <v>-0.20634920634920634</v>
      </c>
      <c r="L62" s="400">
        <f t="shared" ref="L62:L65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/>
      <c r="C66" s="6"/>
      <c r="D66" s="6"/>
      <c r="E66" s="400"/>
      <c r="F66" s="400"/>
      <c r="H66" s="11"/>
      <c r="I66" s="6"/>
      <c r="J66" s="6"/>
      <c r="K66" s="400"/>
      <c r="L66" s="400"/>
      <c r="N66" s="395" t="s">
        <v>102</v>
      </c>
      <c r="O66" s="11">
        <v>688</v>
      </c>
      <c r="P66" s="6">
        <v>537</v>
      </c>
      <c r="Q66" s="6"/>
      <c r="R66" s="400">
        <f t="shared" si="32"/>
        <v>-1</v>
      </c>
      <c r="S66" s="400">
        <f t="shared" si="33"/>
        <v>-1</v>
      </c>
      <c r="U66" s="11">
        <v>525</v>
      </c>
      <c r="V66" s="6">
        <v>414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2">
      <c r="A67" s="395" t="s">
        <v>103</v>
      </c>
      <c r="B67" s="11"/>
      <c r="C67" s="6"/>
      <c r="D67" s="6"/>
      <c r="E67" s="400"/>
      <c r="F67" s="400"/>
      <c r="H67" s="11"/>
      <c r="I67" s="6"/>
      <c r="J67" s="6"/>
      <c r="K67" s="400"/>
      <c r="L67" s="400"/>
      <c r="N67" s="395" t="s">
        <v>103</v>
      </c>
      <c r="O67" s="11">
        <v>781</v>
      </c>
      <c r="P67" s="6">
        <v>598</v>
      </c>
      <c r="Q67" s="6"/>
      <c r="R67" s="400">
        <f t="shared" si="32"/>
        <v>-1</v>
      </c>
      <c r="S67" s="400">
        <f t="shared" si="33"/>
        <v>-1</v>
      </c>
      <c r="U67" s="11">
        <v>635</v>
      </c>
      <c r="V67" s="6">
        <v>536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32"/>
        <v>-1</v>
      </c>
      <c r="S68" s="400">
        <f t="shared" si="33"/>
        <v>-1</v>
      </c>
      <c r="U68" s="11">
        <v>599</v>
      </c>
      <c r="V68" s="6">
        <v>487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1818</v>
      </c>
      <c r="C75" s="395">
        <f>SUM(C62:C73)</f>
        <v>1470</v>
      </c>
      <c r="D75" s="395">
        <f>SUM(D62:D73)</f>
        <v>1509</v>
      </c>
      <c r="E75" s="400">
        <f>(+D75-B75)/B75</f>
        <v>-0.16996699669966997</v>
      </c>
      <c r="F75" s="400">
        <f>(+D75-C75)/C75</f>
        <v>2.6530612244897958E-2</v>
      </c>
      <c r="H75" s="395">
        <f>SUM(H62:H73)</f>
        <v>1291</v>
      </c>
      <c r="I75" s="395">
        <f>SUM(I62:I73)</f>
        <v>1063</v>
      </c>
      <c r="J75" s="395">
        <f>SUM(J62:J73)</f>
        <v>1089</v>
      </c>
      <c r="K75" s="400">
        <f>(+J75-H75)/H75</f>
        <v>-0.15646785437645236</v>
      </c>
      <c r="L75" s="400">
        <f>(+J75-I75)/I75</f>
        <v>2.4459078080903106E-2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45426</v>
      </c>
      <c r="G77" s="398" t="s">
        <v>113</v>
      </c>
      <c r="N77" s="394">
        <f ca="1">TODAY()</f>
        <v>45426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4" si="36">(+D81-B81)/B81</f>
        <v>-0.16250000000000001</v>
      </c>
      <c r="F81" s="400">
        <f t="shared" ref="F81:F84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4" si="38">(+J81-H81)/H81</f>
        <v>-0.32876712328767121</v>
      </c>
      <c r="L81" s="400">
        <f t="shared" ref="L81:L84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/>
      <c r="C85" s="6"/>
      <c r="D85" s="6"/>
      <c r="E85" s="400"/>
      <c r="F85" s="400"/>
      <c r="H85" s="11"/>
      <c r="I85" s="6"/>
      <c r="J85" s="6"/>
      <c r="K85" s="400"/>
      <c r="L85" s="400"/>
      <c r="N85" s="395" t="s">
        <v>102</v>
      </c>
      <c r="O85" s="11">
        <v>165</v>
      </c>
      <c r="P85" s="6">
        <v>126</v>
      </c>
      <c r="Q85" s="6"/>
      <c r="R85" s="400">
        <f t="shared" si="40"/>
        <v>-1</v>
      </c>
      <c r="S85" s="400">
        <f t="shared" si="41"/>
        <v>-1</v>
      </c>
      <c r="U85" s="11">
        <v>123</v>
      </c>
      <c r="V85" s="6">
        <v>122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2">
      <c r="A86" s="395" t="s">
        <v>103</v>
      </c>
      <c r="B86" s="11"/>
      <c r="C86" s="6"/>
      <c r="D86" s="6"/>
      <c r="E86" s="400"/>
      <c r="F86" s="400"/>
      <c r="H86" s="11"/>
      <c r="I86" s="6"/>
      <c r="J86" s="6"/>
      <c r="K86" s="400"/>
      <c r="L86" s="400"/>
      <c r="N86" s="395" t="s">
        <v>103</v>
      </c>
      <c r="O86" s="11">
        <v>159</v>
      </c>
      <c r="P86" s="6">
        <v>145</v>
      </c>
      <c r="Q86" s="6"/>
      <c r="R86" s="400">
        <f t="shared" si="40"/>
        <v>-1</v>
      </c>
      <c r="S86" s="400">
        <f t="shared" si="41"/>
        <v>-1</v>
      </c>
      <c r="U86" s="11">
        <v>144</v>
      </c>
      <c r="V86" s="6">
        <v>117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40"/>
        <v>-1</v>
      </c>
      <c r="S87" s="400">
        <f t="shared" si="41"/>
        <v>-1</v>
      </c>
      <c r="U87" s="11">
        <v>126</v>
      </c>
      <c r="V87" s="6">
        <v>106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449</v>
      </c>
      <c r="C94" s="395">
        <f>SUM(C81:C92)</f>
        <v>372</v>
      </c>
      <c r="D94" s="395">
        <f>SUM(D81:D92)</f>
        <v>366</v>
      </c>
      <c r="E94" s="400">
        <f>(+D94-B94)/B94</f>
        <v>-0.18485523385300667</v>
      </c>
      <c r="F94" s="400">
        <f>(+D94-C94)/C94</f>
        <v>-1.6129032258064516E-2</v>
      </c>
      <c r="H94" s="395">
        <f>SUM(H81:H92)</f>
        <v>361</v>
      </c>
      <c r="I94" s="395">
        <f>SUM(I81:I92)</f>
        <v>282</v>
      </c>
      <c r="J94" s="395">
        <f>SUM(J81:J92)</f>
        <v>255</v>
      </c>
      <c r="K94" s="400">
        <f>(+J94-H94)/H94</f>
        <v>-0.29362880886426596</v>
      </c>
      <c r="L94" s="400">
        <f>(+J94-I94)/I94</f>
        <v>-9.5744680851063829E-2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3" si="44">(+D100-B100)/B100</f>
        <v>0.11650485436893204</v>
      </c>
      <c r="F100" s="400">
        <f t="shared" ref="F100:F103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3" si="46">(+J100-H100)/H100</f>
        <v>-0.47107438016528924</v>
      </c>
      <c r="L100" s="400">
        <f t="shared" ref="L100:L103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/>
      <c r="C104" s="6"/>
      <c r="D104" s="6"/>
      <c r="E104" s="400"/>
      <c r="F104" s="400"/>
      <c r="H104" s="11"/>
      <c r="I104" s="6"/>
      <c r="J104" s="6"/>
      <c r="K104" s="400"/>
      <c r="L104" s="400"/>
      <c r="N104" s="395" t="s">
        <v>102</v>
      </c>
      <c r="O104" s="11">
        <v>213</v>
      </c>
      <c r="P104" s="6">
        <v>216</v>
      </c>
      <c r="Q104" s="6"/>
      <c r="R104" s="400">
        <f t="shared" si="48"/>
        <v>-1</v>
      </c>
      <c r="S104" s="400">
        <f t="shared" si="49"/>
        <v>-1</v>
      </c>
      <c r="U104" s="11">
        <v>176</v>
      </c>
      <c r="V104" s="6">
        <v>132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2">
      <c r="A105" s="395" t="s">
        <v>103</v>
      </c>
      <c r="B105" s="11"/>
      <c r="C105" s="6"/>
      <c r="D105" s="6"/>
      <c r="E105" s="400"/>
      <c r="F105" s="400"/>
      <c r="H105" s="11"/>
      <c r="I105" s="6"/>
      <c r="J105" s="6"/>
      <c r="K105" s="400"/>
      <c r="L105" s="400"/>
      <c r="N105" s="395" t="s">
        <v>103</v>
      </c>
      <c r="O105" s="11">
        <v>241</v>
      </c>
      <c r="P105" s="6">
        <v>177</v>
      </c>
      <c r="Q105" s="6"/>
      <c r="R105" s="400">
        <f t="shared" si="48"/>
        <v>-1</v>
      </c>
      <c r="S105" s="400">
        <f t="shared" si="49"/>
        <v>-1</v>
      </c>
      <c r="U105" s="11">
        <v>200</v>
      </c>
      <c r="V105" s="6">
        <v>148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8"/>
        <v>-1</v>
      </c>
      <c r="S106" s="400">
        <f t="shared" si="49"/>
        <v>-1</v>
      </c>
      <c r="U106" s="11">
        <v>178</v>
      </c>
      <c r="V106" s="6">
        <v>158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623</v>
      </c>
      <c r="C113" s="395">
        <f>SUM(C100:C111)</f>
        <v>443</v>
      </c>
      <c r="D113" s="395">
        <f>SUM(D100:D111)</f>
        <v>580</v>
      </c>
      <c r="E113" s="400">
        <f>(+D113-B113)/B113</f>
        <v>-6.9020866773675763E-2</v>
      </c>
      <c r="F113" s="400">
        <f>(+D113-C113)/C113</f>
        <v>0.30925507900677202</v>
      </c>
      <c r="H113" s="395">
        <f>SUM(H100:H112)</f>
        <v>461</v>
      </c>
      <c r="I113" s="395">
        <f>SUM(I100:I112)</f>
        <v>321</v>
      </c>
      <c r="J113" s="395">
        <f>SUM(J100:J112)</f>
        <v>402</v>
      </c>
      <c r="K113" s="400">
        <f>(+J113-H113)/H113</f>
        <v>-0.1279826464208243</v>
      </c>
      <c r="L113" s="400">
        <f>(+J113-I113)/I113</f>
        <v>0.25233644859813081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45426</v>
      </c>
      <c r="G116" s="398" t="s">
        <v>3</v>
      </c>
      <c r="N116" s="394">
        <f ca="1">TODAY()</f>
        <v>45426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2" si="52">(+D119-B119)/B119</f>
        <v>-9.2485549132947972E-2</v>
      </c>
      <c r="F119" s="400">
        <f t="shared" ref="F119:F122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2" si="54">(+J119-H119)/H119</f>
        <v>-0.33333333333333331</v>
      </c>
      <c r="L119" s="400">
        <f t="shared" ref="L119:L122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/>
      <c r="C123" s="6"/>
      <c r="D123" s="6"/>
      <c r="E123" s="400"/>
      <c r="F123" s="400"/>
      <c r="H123" s="11"/>
      <c r="I123" s="6"/>
      <c r="J123" s="6"/>
      <c r="K123" s="400"/>
      <c r="L123" s="400"/>
      <c r="N123" s="395" t="s">
        <v>102</v>
      </c>
      <c r="O123" s="11">
        <v>361</v>
      </c>
      <c r="P123" s="6">
        <v>246</v>
      </c>
      <c r="Q123" s="6"/>
      <c r="R123" s="400">
        <f t="shared" si="56"/>
        <v>-1</v>
      </c>
      <c r="S123" s="400">
        <f t="shared" si="57"/>
        <v>-1</v>
      </c>
      <c r="U123" s="11">
        <v>268</v>
      </c>
      <c r="V123" s="6">
        <v>209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2">
      <c r="A124" s="395" t="s">
        <v>103</v>
      </c>
      <c r="B124" s="11"/>
      <c r="C124" s="6"/>
      <c r="D124" s="6"/>
      <c r="E124" s="400"/>
      <c r="F124" s="400"/>
      <c r="H124" s="11"/>
      <c r="I124" s="6"/>
      <c r="J124" s="6"/>
      <c r="K124" s="400"/>
      <c r="L124" s="400"/>
      <c r="N124" s="395" t="s">
        <v>103</v>
      </c>
      <c r="O124" s="11">
        <v>439</v>
      </c>
      <c r="P124" s="6">
        <v>318</v>
      </c>
      <c r="Q124" s="6"/>
      <c r="R124" s="400">
        <f t="shared" si="56"/>
        <v>-1</v>
      </c>
      <c r="S124" s="400">
        <f t="shared" si="57"/>
        <v>-1</v>
      </c>
      <c r="U124" s="11">
        <v>284</v>
      </c>
      <c r="V124" s="6">
        <v>217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6"/>
        <v>-1</v>
      </c>
      <c r="S125" s="400">
        <f t="shared" si="57"/>
        <v>-1</v>
      </c>
      <c r="U125" s="11">
        <v>275</v>
      </c>
      <c r="V125" s="6">
        <v>228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953</v>
      </c>
      <c r="C132" s="395">
        <f>SUM(C119:C130)</f>
        <v>742</v>
      </c>
      <c r="D132" s="395">
        <f>SUM(D119:D130)</f>
        <v>758</v>
      </c>
      <c r="E132" s="400">
        <f>(+D132-B132)/B132</f>
        <v>-0.20461699895068206</v>
      </c>
      <c r="F132" s="400">
        <f>(+D132-C132)/C132</f>
        <v>2.15633423180593E-2</v>
      </c>
      <c r="H132" s="395">
        <f>SUM(H119:H131)</f>
        <v>834</v>
      </c>
      <c r="I132" s="395">
        <f>SUM(I119:I131)</f>
        <v>605</v>
      </c>
      <c r="J132" s="395">
        <f>SUM(J119:J131)</f>
        <v>604</v>
      </c>
      <c r="K132" s="400">
        <f>(+J132-H132)/H132</f>
        <v>-0.27577937649880097</v>
      </c>
      <c r="L132" s="400">
        <f>(+J132-I132)/I132</f>
        <v>-1.652892561983471E-3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1" si="60">(+D138-B138)/B138</f>
        <v>-7.874015748031496E-3</v>
      </c>
      <c r="F138" s="400">
        <f t="shared" ref="F138:F141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1" si="62">(+J138-H138)/H138</f>
        <v>-0.23357664233576642</v>
      </c>
      <c r="L138" s="400">
        <f t="shared" ref="L138:L141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/>
      <c r="C142" s="6"/>
      <c r="D142" s="6"/>
      <c r="E142" s="400"/>
      <c r="F142" s="400"/>
      <c r="H142" s="11"/>
      <c r="I142" s="6"/>
      <c r="J142" s="6"/>
      <c r="K142" s="400"/>
      <c r="L142" s="400"/>
      <c r="N142" s="395" t="s">
        <v>102</v>
      </c>
      <c r="O142" s="11">
        <v>273</v>
      </c>
      <c r="P142" s="6">
        <v>201</v>
      </c>
      <c r="Q142" s="6"/>
      <c r="R142" s="400">
        <f t="shared" si="64"/>
        <v>-1</v>
      </c>
      <c r="S142" s="400">
        <f t="shared" si="65"/>
        <v>-1</v>
      </c>
      <c r="U142" s="11">
        <v>196</v>
      </c>
      <c r="V142" s="6">
        <v>170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2">
      <c r="A143" s="395" t="s">
        <v>103</v>
      </c>
      <c r="B143" s="11"/>
      <c r="C143" s="6"/>
      <c r="D143" s="6"/>
      <c r="E143" s="400"/>
      <c r="F143" s="400"/>
      <c r="H143" s="11"/>
      <c r="I143" s="6"/>
      <c r="J143" s="6"/>
      <c r="K143" s="400"/>
      <c r="L143" s="400"/>
      <c r="N143" s="395" t="s">
        <v>103</v>
      </c>
      <c r="O143" s="11">
        <v>305</v>
      </c>
      <c r="P143" s="6">
        <v>245</v>
      </c>
      <c r="Q143" s="6"/>
      <c r="R143" s="400">
        <f t="shared" si="64"/>
        <v>-1</v>
      </c>
      <c r="S143" s="400">
        <f t="shared" si="65"/>
        <v>-1</v>
      </c>
      <c r="U143" s="11">
        <v>245</v>
      </c>
      <c r="V143" s="6">
        <v>170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4"/>
        <v>-1</v>
      </c>
      <c r="S144" s="400">
        <f t="shared" si="65"/>
        <v>-1</v>
      </c>
      <c r="U144" s="11">
        <v>194</v>
      </c>
      <c r="V144" s="6">
        <v>157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756</v>
      </c>
      <c r="C151" s="395">
        <f>SUM(C138:C149)</f>
        <v>533</v>
      </c>
      <c r="D151" s="395">
        <f>SUM(D138:D149)</f>
        <v>628</v>
      </c>
      <c r="E151" s="400">
        <f>(+D151-B151)/B151</f>
        <v>-0.1693121693121693</v>
      </c>
      <c r="F151" s="400">
        <f>(+D151-C151)/C151</f>
        <v>0.17823639774859287</v>
      </c>
      <c r="H151" s="395">
        <f>SUM(H138:H149)</f>
        <v>636</v>
      </c>
      <c r="I151" s="395">
        <f>SUM(I138:I149)</f>
        <v>450</v>
      </c>
      <c r="J151" s="395">
        <f>SUM(J138:J149)</f>
        <v>461</v>
      </c>
      <c r="K151" s="400">
        <f>(+J151-H151)/H151</f>
        <v>-0.27515723270440251</v>
      </c>
      <c r="L151" s="400">
        <f>(+J151-I151)/I151</f>
        <v>2.4444444444444446E-2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45426</v>
      </c>
      <c r="F155" s="401" t="s">
        <v>117</v>
      </c>
      <c r="G155" s="401"/>
      <c r="N155" s="394">
        <f ca="1">TODAY()</f>
        <v>45426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2" si="68">(+D159-B159)/B159</f>
        <v>-8.3333333333333332E-3</v>
      </c>
      <c r="F159" s="400">
        <f t="shared" ref="F159:F162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2" si="70">(+J159-H159)/H159</f>
        <v>-0.25</v>
      </c>
      <c r="L159" s="400">
        <f t="shared" ref="L159:L162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/>
      <c r="C163" s="6"/>
      <c r="D163" s="6"/>
      <c r="E163" s="400"/>
      <c r="F163" s="400"/>
      <c r="H163" s="11"/>
      <c r="I163" s="6"/>
      <c r="J163" s="6"/>
      <c r="K163" s="400"/>
      <c r="L163" s="400"/>
      <c r="N163" s="395" t="s">
        <v>102</v>
      </c>
      <c r="O163" s="11">
        <v>197</v>
      </c>
      <c r="P163" s="6">
        <v>210</v>
      </c>
      <c r="Q163" s="6"/>
      <c r="R163" s="400">
        <f t="shared" si="72"/>
        <v>-1</v>
      </c>
      <c r="S163" s="400">
        <f t="shared" si="73"/>
        <v>-1</v>
      </c>
      <c r="U163" s="11">
        <v>167</v>
      </c>
      <c r="V163" s="6">
        <v>121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2">
      <c r="A164" s="395" t="s">
        <v>103</v>
      </c>
      <c r="B164" s="11"/>
      <c r="C164" s="6"/>
      <c r="D164" s="6"/>
      <c r="E164" s="400"/>
      <c r="F164" s="400"/>
      <c r="H164" s="11"/>
      <c r="I164" s="6"/>
      <c r="J164" s="6"/>
      <c r="K164" s="400"/>
      <c r="L164" s="400"/>
      <c r="N164" s="395" t="s">
        <v>103</v>
      </c>
      <c r="O164" s="11">
        <v>223</v>
      </c>
      <c r="P164" s="6">
        <v>189</v>
      </c>
      <c r="Q164" s="6"/>
      <c r="R164" s="400">
        <f t="shared" si="72"/>
        <v>-1</v>
      </c>
      <c r="S164" s="400">
        <f t="shared" si="73"/>
        <v>-1</v>
      </c>
      <c r="U164" s="11">
        <v>142</v>
      </c>
      <c r="V164" s="6">
        <v>154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72"/>
        <v>-1</v>
      </c>
      <c r="S165" s="400">
        <f t="shared" si="73"/>
        <v>-1</v>
      </c>
      <c r="U165" s="11">
        <v>155</v>
      </c>
      <c r="V165" s="6">
        <v>124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603</v>
      </c>
      <c r="C172" s="395">
        <f>SUM(C159:C170)</f>
        <v>502</v>
      </c>
      <c r="D172" s="395">
        <f>SUM(D159:D170)</f>
        <v>602</v>
      </c>
      <c r="E172" s="400">
        <f>(+D172-B172)/B172</f>
        <v>-1.658374792703151E-3</v>
      </c>
      <c r="F172" s="400">
        <f>(+D172-C172)/C172</f>
        <v>0.19920318725099601</v>
      </c>
      <c r="H172" s="395">
        <f>SUM(H159:H170)</f>
        <v>465</v>
      </c>
      <c r="I172" s="395">
        <f>SUM(I159:I170)</f>
        <v>336</v>
      </c>
      <c r="J172" s="395">
        <f>SUM(J159:J170)</f>
        <v>378</v>
      </c>
      <c r="K172" s="400">
        <f>(+J172-H172)/H172</f>
        <v>-0.18709677419354839</v>
      </c>
      <c r="L172" s="400">
        <f>(+J172-I172)/I172</f>
        <v>0.125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1" si="76">(+D178-B178)/B178</f>
        <v>-0.28235294117647058</v>
      </c>
      <c r="F178" s="400">
        <f t="shared" ref="F178:F181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1" si="78">(+J178-H178)/H178</f>
        <v>-7.1428571428571425E-2</v>
      </c>
      <c r="L178" s="400">
        <f t="shared" ref="L178:L181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/>
      <c r="C182" s="6"/>
      <c r="D182" s="6"/>
      <c r="E182" s="400"/>
      <c r="F182" s="400"/>
      <c r="H182" s="11"/>
      <c r="I182" s="6"/>
      <c r="J182" s="6"/>
      <c r="K182" s="400"/>
      <c r="L182" s="400"/>
      <c r="N182" s="395" t="s">
        <v>102</v>
      </c>
      <c r="O182" s="11">
        <v>165</v>
      </c>
      <c r="P182" s="6">
        <v>99</v>
      </c>
      <c r="Q182" s="6"/>
      <c r="R182" s="400">
        <f t="shared" si="80"/>
        <v>-1</v>
      </c>
      <c r="S182" s="400">
        <f t="shared" si="81"/>
        <v>-1</v>
      </c>
      <c r="U182" s="11">
        <v>106</v>
      </c>
      <c r="V182" s="6">
        <v>112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2">
      <c r="A183" s="395" t="s">
        <v>103</v>
      </c>
      <c r="B183" s="11"/>
      <c r="C183" s="6"/>
      <c r="D183" s="6"/>
      <c r="E183" s="400"/>
      <c r="F183" s="400"/>
      <c r="H183" s="11"/>
      <c r="I183" s="6"/>
      <c r="J183" s="6"/>
      <c r="K183" s="400"/>
      <c r="L183" s="400"/>
      <c r="N183" s="395" t="s">
        <v>103</v>
      </c>
      <c r="O183" s="11">
        <v>153</v>
      </c>
      <c r="P183" s="6">
        <v>135</v>
      </c>
      <c r="Q183" s="6"/>
      <c r="R183" s="400">
        <f t="shared" si="80"/>
        <v>-1</v>
      </c>
      <c r="S183" s="400">
        <f t="shared" si="81"/>
        <v>-1</v>
      </c>
      <c r="U183" s="11">
        <v>148</v>
      </c>
      <c r="V183" s="6">
        <v>112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80"/>
        <v>-1</v>
      </c>
      <c r="S184" s="400">
        <f t="shared" si="81"/>
        <v>-1</v>
      </c>
      <c r="U184" s="11">
        <v>140</v>
      </c>
      <c r="V184" s="6">
        <v>98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391</v>
      </c>
      <c r="C191" s="395">
        <f>SUM(C178:C189)</f>
        <v>329</v>
      </c>
      <c r="D191" s="395">
        <f>SUM(D178:D189)</f>
        <v>324</v>
      </c>
      <c r="E191" s="400">
        <f>(+D191-B191)/B191</f>
        <v>-0.17135549872122763</v>
      </c>
      <c r="F191" s="400">
        <f>(+D191-C191)/C191</f>
        <v>-1.5197568389057751E-2</v>
      </c>
      <c r="H191" s="395">
        <f>SUM(H178:H189)</f>
        <v>369</v>
      </c>
      <c r="I191" s="395">
        <f>SUM(I178:I189)</f>
        <v>251</v>
      </c>
      <c r="J191" s="395">
        <f>SUM(J178:J189)</f>
        <v>278</v>
      </c>
      <c r="K191" s="400">
        <f>(+J191-H191)/H191</f>
        <v>-0.24661246612466126</v>
      </c>
      <c r="L191" s="400">
        <f>(+J191-I191)/I191</f>
        <v>0.10756972111553785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45426</v>
      </c>
      <c r="F193" s="401" t="s">
        <v>120</v>
      </c>
      <c r="G193" s="401"/>
      <c r="N193" s="394">
        <f ca="1">TODAY()</f>
        <v>45426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0" si="84">(+D197-B197)/B197</f>
        <v>0.22857142857142856</v>
      </c>
      <c r="F197" s="400">
        <f t="shared" ref="F197:F200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0" si="86">(+J197-H197)/H197</f>
        <v>-0.34920634920634919</v>
      </c>
      <c r="L197" s="400">
        <f t="shared" ref="L197:L200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/>
      <c r="C201" s="6"/>
      <c r="D201" s="6"/>
      <c r="E201" s="400"/>
      <c r="F201" s="400"/>
      <c r="H201" s="11"/>
      <c r="I201" s="6"/>
      <c r="J201" s="6"/>
      <c r="K201" s="400"/>
      <c r="L201" s="400"/>
      <c r="N201" s="395" t="s">
        <v>102</v>
      </c>
      <c r="O201" s="11">
        <v>90</v>
      </c>
      <c r="P201" s="6">
        <v>74</v>
      </c>
      <c r="Q201" s="6"/>
      <c r="R201" s="400">
        <f t="shared" si="88"/>
        <v>-1</v>
      </c>
      <c r="S201" s="400">
        <f t="shared" si="89"/>
        <v>-1</v>
      </c>
      <c r="U201" s="11">
        <v>80</v>
      </c>
      <c r="V201" s="6">
        <v>60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2">
      <c r="A202" s="395" t="s">
        <v>103</v>
      </c>
      <c r="B202" s="11"/>
      <c r="C202" s="6"/>
      <c r="D202" s="6"/>
      <c r="E202" s="400"/>
      <c r="F202" s="400"/>
      <c r="H202" s="11"/>
      <c r="I202" s="6"/>
      <c r="J202" s="6"/>
      <c r="K202" s="400"/>
      <c r="L202" s="400"/>
      <c r="N202" s="395" t="s">
        <v>103</v>
      </c>
      <c r="O202" s="11">
        <v>121</v>
      </c>
      <c r="P202" s="6">
        <v>86</v>
      </c>
      <c r="Q202" s="6"/>
      <c r="R202" s="400">
        <f t="shared" si="88"/>
        <v>-1</v>
      </c>
      <c r="S202" s="400">
        <f t="shared" si="89"/>
        <v>-1</v>
      </c>
      <c r="U202" s="11">
        <v>92</v>
      </c>
      <c r="V202" s="6">
        <v>79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8"/>
        <v>-1</v>
      </c>
      <c r="S203" s="400">
        <f t="shared" si="89"/>
        <v>-1</v>
      </c>
      <c r="U203" s="11">
        <v>82</v>
      </c>
      <c r="V203" s="6">
        <v>65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226</v>
      </c>
      <c r="C210" s="395">
        <f>SUM(C197:C208)</f>
        <v>172</v>
      </c>
      <c r="D210" s="395">
        <f>SUM(D197:D208)</f>
        <v>227</v>
      </c>
      <c r="E210" s="400">
        <f>(+D210-B210)/B210</f>
        <v>4.4247787610619468E-3</v>
      </c>
      <c r="F210" s="400">
        <f>(+D210-C210)/C210</f>
        <v>0.31976744186046513</v>
      </c>
      <c r="H210" s="395">
        <f>SUM(H197:H208)</f>
        <v>235</v>
      </c>
      <c r="I210" s="395">
        <f>SUM(I197:I208)</f>
        <v>175</v>
      </c>
      <c r="J210" s="395">
        <f>SUM(J197:J208)</f>
        <v>182</v>
      </c>
      <c r="K210" s="400">
        <f>(+J210-H210)/H210</f>
        <v>-0.22553191489361701</v>
      </c>
      <c r="L210" s="400">
        <f>(+J210-I210)/I210</f>
        <v>0.04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45426</v>
      </c>
      <c r="F212" s="397"/>
      <c r="G212" s="398" t="s">
        <v>118</v>
      </c>
      <c r="N212" s="394">
        <f ca="1">TODAY()</f>
        <v>45426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19" si="92">(+D216-B216)/B216</f>
        <v>-0.17565745111260958</v>
      </c>
      <c r="F216" s="400">
        <f t="shared" ref="F216:F219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19" si="94">(+J216-H216)/H216</f>
        <v>-0.27589208006962579</v>
      </c>
      <c r="L216" s="400">
        <f t="shared" ref="L216:L219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/>
      <c r="C220" s="6"/>
      <c r="D220" s="6"/>
      <c r="E220" s="400"/>
      <c r="F220" s="400"/>
      <c r="H220" s="11"/>
      <c r="I220" s="6"/>
      <c r="J220" s="6"/>
      <c r="K220" s="400"/>
      <c r="L220" s="400"/>
      <c r="N220" s="395" t="s">
        <v>102</v>
      </c>
      <c r="O220" s="11">
        <v>4715</v>
      </c>
      <c r="P220" s="6">
        <v>3705</v>
      </c>
      <c r="Q220" s="6"/>
      <c r="R220" s="400">
        <f t="shared" si="96"/>
        <v>-1</v>
      </c>
      <c r="S220" s="400">
        <f t="shared" si="97"/>
        <v>-1</v>
      </c>
      <c r="U220" s="11">
        <v>3609</v>
      </c>
      <c r="V220" s="6">
        <v>2861</v>
      </c>
      <c r="W220" s="6"/>
      <c r="X220" s="400">
        <f t="shared" si="98"/>
        <v>-1</v>
      </c>
      <c r="Y220" s="400">
        <f t="shared" si="99"/>
        <v>-1</v>
      </c>
    </row>
    <row r="221" spans="1:25" ht="12.75" customHeight="1" x14ac:dyDescent="0.2">
      <c r="A221" s="395" t="s">
        <v>103</v>
      </c>
      <c r="B221" s="11"/>
      <c r="C221" s="6"/>
      <c r="D221" s="6"/>
      <c r="E221" s="400"/>
      <c r="F221" s="400"/>
      <c r="H221" s="11"/>
      <c r="I221" s="6"/>
      <c r="J221" s="6"/>
      <c r="K221" s="400"/>
      <c r="L221" s="400"/>
      <c r="N221" s="395" t="s">
        <v>103</v>
      </c>
      <c r="O221" s="11">
        <v>5123</v>
      </c>
      <c r="P221" s="6">
        <v>4006</v>
      </c>
      <c r="Q221" s="6"/>
      <c r="R221" s="400">
        <f t="shared" si="96"/>
        <v>-1</v>
      </c>
      <c r="S221" s="400">
        <f t="shared" si="97"/>
        <v>-1</v>
      </c>
      <c r="U221" s="11">
        <v>4073</v>
      </c>
      <c r="V221" s="6">
        <v>3167</v>
      </c>
      <c r="W221" s="6"/>
      <c r="X221" s="400">
        <f t="shared" si="98"/>
        <v>-1</v>
      </c>
      <c r="Y221" s="400">
        <f t="shared" si="99"/>
        <v>-1</v>
      </c>
    </row>
    <row r="222" spans="1:25" ht="12.75" customHeight="1" x14ac:dyDescent="0.2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6"/>
        <v>-1</v>
      </c>
      <c r="S222" s="400">
        <f t="shared" si="97"/>
        <v>-1</v>
      </c>
      <c r="U222" s="11">
        <v>3626</v>
      </c>
      <c r="V222" s="6">
        <v>2945</v>
      </c>
      <c r="W222" s="6"/>
      <c r="X222" s="400">
        <f t="shared" si="98"/>
        <v>-1</v>
      </c>
      <c r="Y222" s="400">
        <f t="shared" si="99"/>
        <v>-1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13861</v>
      </c>
      <c r="C229" s="395">
        <f>SUM(C216:C227)</f>
        <v>10693</v>
      </c>
      <c r="D229" s="395">
        <f>SUM(D216:D227)</f>
        <v>12010</v>
      </c>
      <c r="E229" s="400">
        <f>(+D229-B229)/B229</f>
        <v>-0.13354014861842581</v>
      </c>
      <c r="F229" s="400">
        <f>(+D229-C229)/C229</f>
        <v>0.12316468717852801</v>
      </c>
      <c r="H229" s="395">
        <f>SUM(H216:H227)</f>
        <v>10627</v>
      </c>
      <c r="I229" s="395">
        <f>SUM(I216:I227)</f>
        <v>7648</v>
      </c>
      <c r="J229" s="395">
        <f>SUM(J216:J227)</f>
        <v>8354</v>
      </c>
      <c r="K229" s="400">
        <f>(+J229-H229)/H229</f>
        <v>-0.21388915027759481</v>
      </c>
      <c r="L229" s="400">
        <f>(+J229-I229)/I229</f>
        <v>9.231171548117155E-2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37" si="100">(+D234-B234)/B234</f>
        <v>-0.16289782244556114</v>
      </c>
      <c r="F234" s="400">
        <f t="shared" ref="F234:F237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37" si="102">(+J234-H234)/H234</f>
        <v>-0.28696925329428991</v>
      </c>
      <c r="L234" s="400">
        <f t="shared" ref="L234:L237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/>
      <c r="C238" s="6"/>
      <c r="D238" s="6"/>
      <c r="E238" s="400"/>
      <c r="F238" s="400"/>
      <c r="H238" s="11"/>
      <c r="I238" s="6"/>
      <c r="J238" s="6"/>
      <c r="K238" s="400"/>
      <c r="L238" s="400"/>
      <c r="N238" s="395" t="s">
        <v>102</v>
      </c>
      <c r="O238" s="11">
        <v>4234</v>
      </c>
      <c r="P238" s="6">
        <v>3240</v>
      </c>
      <c r="Q238" s="6"/>
      <c r="R238" s="400">
        <f t="shared" si="104"/>
        <v>-1</v>
      </c>
      <c r="S238" s="400">
        <f t="shared" si="105"/>
        <v>-1</v>
      </c>
      <c r="U238" s="11">
        <v>3272</v>
      </c>
      <c r="V238" s="6">
        <v>2594</v>
      </c>
      <c r="W238" s="6"/>
      <c r="X238" s="400">
        <f t="shared" si="106"/>
        <v>-1</v>
      </c>
      <c r="Y238" s="400">
        <f t="shared" si="107"/>
        <v>-1</v>
      </c>
    </row>
    <row r="239" spans="1:25" ht="12.75" customHeight="1" x14ac:dyDescent="0.2">
      <c r="A239" s="395" t="s">
        <v>103</v>
      </c>
      <c r="B239" s="11"/>
      <c r="C239" s="6"/>
      <c r="D239" s="6"/>
      <c r="E239" s="400"/>
      <c r="F239" s="400"/>
      <c r="H239" s="11"/>
      <c r="I239" s="6"/>
      <c r="J239" s="6"/>
      <c r="K239" s="400"/>
      <c r="L239" s="400"/>
      <c r="N239" s="395" t="s">
        <v>103</v>
      </c>
      <c r="O239" s="11">
        <v>4615</v>
      </c>
      <c r="P239" s="6">
        <v>3546</v>
      </c>
      <c r="Q239" s="6"/>
      <c r="R239" s="400">
        <f t="shared" si="104"/>
        <v>-1</v>
      </c>
      <c r="S239" s="400">
        <f t="shared" si="105"/>
        <v>-1</v>
      </c>
      <c r="U239" s="11">
        <v>3748</v>
      </c>
      <c r="V239" s="6">
        <v>2895</v>
      </c>
      <c r="W239" s="6"/>
      <c r="X239" s="400">
        <f t="shared" si="106"/>
        <v>-1</v>
      </c>
      <c r="Y239" s="400">
        <f t="shared" si="107"/>
        <v>-1</v>
      </c>
    </row>
    <row r="240" spans="1:25" ht="12.75" customHeight="1" x14ac:dyDescent="0.2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4"/>
        <v>-1</v>
      </c>
      <c r="S240" s="400">
        <f t="shared" si="105"/>
        <v>-1</v>
      </c>
      <c r="U240" s="11">
        <v>3379</v>
      </c>
      <c r="V240" s="6">
        <v>2722</v>
      </c>
      <c r="W240" s="6"/>
      <c r="X240" s="400">
        <f t="shared" si="106"/>
        <v>-1</v>
      </c>
      <c r="Y240" s="400">
        <f t="shared" si="107"/>
        <v>-1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11924</v>
      </c>
      <c r="C247" s="395">
        <f>SUM(C234:C245)</f>
        <v>9018</v>
      </c>
      <c r="D247" s="395">
        <f>SUM(D234:D245)</f>
        <v>10203</v>
      </c>
      <c r="E247" s="400">
        <f>(+D247-B247)/B247</f>
        <v>-0.14433076148943308</v>
      </c>
      <c r="F247" s="400">
        <f>(+D247-C247)/C247</f>
        <v>0.13140385894876913</v>
      </c>
      <c r="H247" s="395">
        <f>SUM(H234:H245)</f>
        <v>9525</v>
      </c>
      <c r="I247" s="395">
        <f>SUM(I234:I245)</f>
        <v>6824</v>
      </c>
      <c r="J247" s="395">
        <f>SUM(J234:J245)</f>
        <v>7449</v>
      </c>
      <c r="K247" s="400">
        <f>(+J247-H247)/H247</f>
        <v>-0.2179527559055118</v>
      </c>
      <c r="L247" s="400">
        <f>(+J247-I247)/I247</f>
        <v>9.1588511137162959E-2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/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45426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102</v>
      </c>
      <c r="B7" s="11">
        <v>2852</v>
      </c>
      <c r="C7" s="11">
        <v>2706</v>
      </c>
      <c r="D7" s="6">
        <v>2135</v>
      </c>
      <c r="E7" s="400">
        <f t="shared" ref="E7:E14" si="0">(+D7-B7)/B7</f>
        <v>-0.25140252454417955</v>
      </c>
      <c r="F7" s="400">
        <f t="shared" ref="F7:F14" si="1">(+D7-C7)/C7</f>
        <v>-0.21101256467110124</v>
      </c>
      <c r="G7" s="395"/>
      <c r="H7" s="11">
        <v>2171</v>
      </c>
      <c r="I7" s="11">
        <v>2127</v>
      </c>
      <c r="J7" s="6">
        <v>1668</v>
      </c>
      <c r="K7" s="400">
        <f t="shared" ref="K7:K14" si="2">(+J7-H7)/H7</f>
        <v>-0.23169046522339937</v>
      </c>
      <c r="L7" s="400">
        <f t="shared" ref="L7:L14" si="3">(+J7-I7)/I7</f>
        <v>-0.2157968970380818</v>
      </c>
    </row>
    <row r="8" spans="1:13" s="11" customFormat="1" ht="12.75" customHeight="1" x14ac:dyDescent="0.2">
      <c r="A8" s="395" t="s">
        <v>103</v>
      </c>
      <c r="B8" s="11">
        <v>3701</v>
      </c>
      <c r="C8" s="11">
        <v>2889</v>
      </c>
      <c r="D8" s="6">
        <v>2257</v>
      </c>
      <c r="E8" s="400">
        <f t="shared" si="0"/>
        <v>-0.39016482031883276</v>
      </c>
      <c r="F8" s="400">
        <f t="shared" si="1"/>
        <v>-0.21876081689165802</v>
      </c>
      <c r="G8" s="395"/>
      <c r="H8" s="11">
        <v>2639</v>
      </c>
      <c r="I8" s="11">
        <v>2363</v>
      </c>
      <c r="J8" s="6">
        <v>1866</v>
      </c>
      <c r="K8" s="400">
        <f t="shared" si="2"/>
        <v>-0.29291398256915496</v>
      </c>
      <c r="L8" s="400">
        <f t="shared" si="3"/>
        <v>-0.21032585696148964</v>
      </c>
    </row>
    <row r="9" spans="1:13" s="11" customFormat="1" ht="12.75" customHeight="1" x14ac:dyDescent="0.2">
      <c r="A9" s="395" t="s">
        <v>104</v>
      </c>
      <c r="B9" s="11">
        <v>3144</v>
      </c>
      <c r="C9" s="11">
        <v>2553</v>
      </c>
      <c r="D9" s="6">
        <v>2093</v>
      </c>
      <c r="E9" s="400">
        <f t="shared" si="0"/>
        <v>-0.3342875318066158</v>
      </c>
      <c r="F9" s="400">
        <f t="shared" si="1"/>
        <v>-0.18018018018018017</v>
      </c>
      <c r="G9" s="395"/>
      <c r="H9" s="11">
        <v>2574</v>
      </c>
      <c r="I9" s="11">
        <v>2124</v>
      </c>
      <c r="J9" s="6">
        <v>1734</v>
      </c>
      <c r="K9" s="400">
        <f t="shared" si="2"/>
        <v>-0.32634032634032634</v>
      </c>
      <c r="L9" s="400">
        <f t="shared" si="3"/>
        <v>-0.18361581920903955</v>
      </c>
    </row>
    <row r="10" spans="1:13" ht="12.75" customHeight="1" x14ac:dyDescent="0.2">
      <c r="A10" s="395" t="s">
        <v>105</v>
      </c>
      <c r="B10" s="11">
        <v>2931</v>
      </c>
      <c r="C10" s="11">
        <v>2208</v>
      </c>
      <c r="D10" s="6">
        <v>2363</v>
      </c>
      <c r="E10" s="400">
        <f t="shared" si="0"/>
        <v>-0.19379051518253157</v>
      </c>
      <c r="F10" s="400">
        <f t="shared" si="1"/>
        <v>7.0199275362318847E-2</v>
      </c>
      <c r="G10" s="395"/>
      <c r="H10" s="11">
        <v>2499</v>
      </c>
      <c r="I10" s="11">
        <v>2179</v>
      </c>
      <c r="J10" s="6">
        <v>1798</v>
      </c>
      <c r="K10" s="400">
        <f t="shared" si="2"/>
        <v>-0.28051220488195278</v>
      </c>
      <c r="L10" s="400">
        <f t="shared" si="3"/>
        <v>-0.17485084901330886</v>
      </c>
    </row>
    <row r="11" spans="1:13" s="11" customFormat="1" ht="12.75" customHeight="1" x14ac:dyDescent="0.2">
      <c r="A11" s="395" t="s">
        <v>106</v>
      </c>
      <c r="B11" s="11">
        <v>2683</v>
      </c>
      <c r="C11" s="11">
        <v>2093</v>
      </c>
      <c r="D11" s="6">
        <v>2114</v>
      </c>
      <c r="E11" s="400">
        <f t="shared" si="0"/>
        <v>-0.2120760342899739</v>
      </c>
      <c r="F11" s="400">
        <f t="shared" si="1"/>
        <v>1.0033444816053512E-2</v>
      </c>
      <c r="G11" s="395"/>
      <c r="H11" s="11">
        <v>2309</v>
      </c>
      <c r="I11" s="11">
        <v>1905</v>
      </c>
      <c r="J11" s="6">
        <v>1542</v>
      </c>
      <c r="K11" s="400">
        <f t="shared" si="2"/>
        <v>-0.33217843222174104</v>
      </c>
      <c r="L11" s="400">
        <f t="shared" si="3"/>
        <v>-0.19055118110236222</v>
      </c>
      <c r="M11" s="18"/>
    </row>
    <row r="12" spans="1:13" s="11" customFormat="1" ht="12.75" customHeight="1" x14ac:dyDescent="0.2">
      <c r="A12" s="395" t="s">
        <v>107</v>
      </c>
      <c r="B12" s="11">
        <v>2377</v>
      </c>
      <c r="C12" s="11">
        <v>1973</v>
      </c>
      <c r="D12" s="6">
        <v>2040</v>
      </c>
      <c r="E12" s="400">
        <f t="shared" si="0"/>
        <v>-0.14177534707614639</v>
      </c>
      <c r="F12" s="400">
        <f t="shared" si="1"/>
        <v>3.3958438925494168E-2</v>
      </c>
      <c r="G12" s="395"/>
      <c r="H12" s="11">
        <v>2220</v>
      </c>
      <c r="I12" s="11">
        <v>1590</v>
      </c>
      <c r="J12" s="6">
        <v>1636</v>
      </c>
      <c r="K12" s="400">
        <f t="shared" si="2"/>
        <v>-0.26306306306306304</v>
      </c>
      <c r="L12" s="400">
        <f t="shared" si="3"/>
        <v>2.8930817610062894E-2</v>
      </c>
    </row>
    <row r="13" spans="1:13" s="11" customFormat="1" ht="12.75" customHeight="1" x14ac:dyDescent="0.2">
      <c r="A13" s="395" t="s">
        <v>108</v>
      </c>
      <c r="B13" s="11">
        <v>1673</v>
      </c>
      <c r="C13" s="11">
        <v>1435</v>
      </c>
      <c r="D13" s="6">
        <v>1524</v>
      </c>
      <c r="E13" s="400">
        <f t="shared" si="0"/>
        <v>-8.9061566049013746E-2</v>
      </c>
      <c r="F13" s="400">
        <f t="shared" si="1"/>
        <v>6.202090592334495E-2</v>
      </c>
      <c r="G13" s="395"/>
      <c r="H13" s="11">
        <v>2034</v>
      </c>
      <c r="I13" s="11">
        <v>1423</v>
      </c>
      <c r="J13" s="6">
        <v>1405</v>
      </c>
      <c r="K13" s="400">
        <f t="shared" si="2"/>
        <v>-0.30924287118977384</v>
      </c>
      <c r="L13" s="400">
        <f t="shared" si="3"/>
        <v>-1.2649332396345749E-2</v>
      </c>
    </row>
    <row r="14" spans="1:13" s="18" customFormat="1" ht="12.75" customHeight="1" x14ac:dyDescent="0.2">
      <c r="A14" t="s">
        <v>109</v>
      </c>
      <c r="B14" s="11">
        <v>1071</v>
      </c>
      <c r="C14" s="6">
        <v>924</v>
      </c>
      <c r="D14" s="6">
        <v>928</v>
      </c>
      <c r="E14" s="400">
        <f t="shared" si="0"/>
        <v>-0.13352007469654528</v>
      </c>
      <c r="F14" s="400">
        <f t="shared" si="1"/>
        <v>4.329004329004329E-3</v>
      </c>
      <c r="G14"/>
      <c r="H14" s="11">
        <v>2076</v>
      </c>
      <c r="I14" s="6">
        <v>1345</v>
      </c>
      <c r="J14" s="6">
        <v>1224</v>
      </c>
      <c r="K14" s="400">
        <f t="shared" si="2"/>
        <v>-0.41040462427745666</v>
      </c>
      <c r="L14" s="400">
        <f t="shared" si="3"/>
        <v>-8.9962825278810415E-2</v>
      </c>
    </row>
    <row r="15" spans="1:13" s="18" customFormat="1" ht="13.15" customHeight="1" x14ac:dyDescent="0.2">
      <c r="A15"/>
      <c r="B15" s="2" t="s">
        <v>5540</v>
      </c>
      <c r="C15" s="2" t="s">
        <v>6269</v>
      </c>
      <c r="D15" s="2" t="s">
        <v>6965</v>
      </c>
      <c r="E15" s="2" t="s">
        <v>6967</v>
      </c>
      <c r="F15" s="2" t="s">
        <v>6968</v>
      </c>
      <c r="G15" s="395"/>
      <c r="H15" s="2" t="s">
        <v>5541</v>
      </c>
      <c r="I15" s="2" t="s">
        <v>6270</v>
      </c>
      <c r="J15" s="2" t="s">
        <v>6966</v>
      </c>
      <c r="K15" s="2" t="s">
        <v>6967</v>
      </c>
      <c r="L15" s="2" t="s">
        <v>6968</v>
      </c>
    </row>
    <row r="16" spans="1:13" s="18" customFormat="1" ht="12.75" customHeight="1" x14ac:dyDescent="0.2">
      <c r="A16" s="399" t="s">
        <v>98</v>
      </c>
      <c r="B16" s="395">
        <v>1819</v>
      </c>
      <c r="C16" s="395">
        <v>1259</v>
      </c>
      <c r="D16" s="395">
        <v>1426</v>
      </c>
      <c r="E16" s="400">
        <f t="shared" ref="E16:E19" si="4">(+D16-B16)/B16</f>
        <v>-0.2160527762506872</v>
      </c>
      <c r="F16" s="400">
        <f t="shared" ref="F16:F19" si="5">(+D16-C16)/C16</f>
        <v>0.13264495631453535</v>
      </c>
      <c r="G16" s="395"/>
      <c r="H16" s="395">
        <v>1289</v>
      </c>
      <c r="I16" s="395">
        <v>876</v>
      </c>
      <c r="J16" s="395">
        <v>934</v>
      </c>
      <c r="K16" s="400">
        <f t="shared" ref="K16:K19" si="6">(+J16-H16)/H16</f>
        <v>-0.27540729247478668</v>
      </c>
      <c r="L16" s="400">
        <f t="shared" ref="L16:L19" si="7">(+J16-I16)/I16</f>
        <v>6.6210045662100453E-2</v>
      </c>
      <c r="M16" s="11"/>
    </row>
    <row r="17" spans="1:13" s="18" customFormat="1" ht="12.75" customHeight="1" x14ac:dyDescent="0.2">
      <c r="A17" s="395" t="s">
        <v>99</v>
      </c>
      <c r="B17" s="395">
        <v>1695</v>
      </c>
      <c r="C17" s="395">
        <v>1332</v>
      </c>
      <c r="D17" s="395">
        <v>1545</v>
      </c>
      <c r="E17" s="400">
        <f t="shared" si="4"/>
        <v>-8.8495575221238937E-2</v>
      </c>
      <c r="F17" s="400">
        <f t="shared" si="5"/>
        <v>0.15990990990990991</v>
      </c>
      <c r="G17" s="395"/>
      <c r="H17" s="395">
        <v>1209</v>
      </c>
      <c r="I17" s="395">
        <v>942</v>
      </c>
      <c r="J17" s="395">
        <v>1054</v>
      </c>
      <c r="K17" s="400">
        <f t="shared" si="6"/>
        <v>-0.12820512820512819</v>
      </c>
      <c r="L17" s="400">
        <f t="shared" si="7"/>
        <v>0.11889596602972399</v>
      </c>
      <c r="M17" s="11"/>
    </row>
    <row r="18" spans="1:13" s="11" customFormat="1" ht="12.75" customHeight="1" x14ac:dyDescent="0.2">
      <c r="A18" s="395" t="s">
        <v>100</v>
      </c>
      <c r="B18" s="395">
        <v>2104</v>
      </c>
      <c r="C18" s="395">
        <v>1757</v>
      </c>
      <c r="D18" s="395">
        <v>1837</v>
      </c>
      <c r="E18" s="400">
        <f t="shared" si="4"/>
        <v>-0.12690114068441063</v>
      </c>
      <c r="F18" s="400">
        <f t="shared" si="5"/>
        <v>4.5532157085941945E-2</v>
      </c>
      <c r="G18" s="395"/>
      <c r="H18" s="395">
        <v>1766</v>
      </c>
      <c r="I18" s="395">
        <v>1236</v>
      </c>
      <c r="J18" s="395">
        <v>1306</v>
      </c>
      <c r="K18" s="400">
        <f t="shared" si="6"/>
        <v>-0.26047565118912797</v>
      </c>
      <c r="L18" s="400">
        <f t="shared" si="7"/>
        <v>5.6634304207119741E-2</v>
      </c>
      <c r="M18" s="18"/>
    </row>
    <row r="19" spans="1:13" s="18" customFormat="1" ht="12.75" customHeight="1" x14ac:dyDescent="0.2">
      <c r="A19" s="11" t="s">
        <v>101</v>
      </c>
      <c r="B19" s="11">
        <v>2457</v>
      </c>
      <c r="C19" s="6">
        <v>1851</v>
      </c>
      <c r="D19" s="6">
        <v>2159</v>
      </c>
      <c r="E19" s="480">
        <f t="shared" si="4"/>
        <v>-0.12128612128612129</v>
      </c>
      <c r="F19" s="480">
        <f t="shared" si="5"/>
        <v>0.16639654240950838</v>
      </c>
      <c r="G19" s="11"/>
      <c r="H19" s="11">
        <v>1817</v>
      </c>
      <c r="I19" s="6">
        <v>1336</v>
      </c>
      <c r="J19" s="6">
        <v>1589</v>
      </c>
      <c r="K19" s="480">
        <f t="shared" si="6"/>
        <v>-0.12548156301596036</v>
      </c>
      <c r="L19" s="480">
        <f t="shared" si="7"/>
        <v>0.18937125748502995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28507</v>
      </c>
      <c r="C21">
        <f>SUM(C6:C19)</f>
        <v>22980</v>
      </c>
      <c r="D21">
        <f>SUM(D6:D19)</f>
        <v>22421</v>
      </c>
      <c r="E21" s="404">
        <f>(+D21-B21)/B21</f>
        <v>-0.21349142315922406</v>
      </c>
      <c r="F21" s="404">
        <f>(+D21-C21)/C21</f>
        <v>-2.4325500435161011E-2</v>
      </c>
      <c r="G21"/>
      <c r="H21">
        <f>SUM(H6:H19)</f>
        <v>24603</v>
      </c>
      <c r="I21">
        <f>SUM(I6:I19)</f>
        <v>19446</v>
      </c>
      <c r="J21">
        <f>SUM(J6:J19)</f>
        <v>17756</v>
      </c>
      <c r="K21" s="404">
        <f>(+J21-H21)/H21</f>
        <v>-0.27829939438279883</v>
      </c>
      <c r="L21" s="404">
        <f>(+J21-I21)/I21</f>
        <v>-8.6907333127635503E-2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102</v>
      </c>
      <c r="B26" s="11">
        <v>2646</v>
      </c>
      <c r="C26" s="11">
        <v>2528</v>
      </c>
      <c r="D26" s="6">
        <v>1940</v>
      </c>
      <c r="E26" s="400">
        <f t="shared" ref="E26:E33" si="8">(+D26-B26)/B26</f>
        <v>-0.2668178382464097</v>
      </c>
      <c r="F26" s="400">
        <f t="shared" ref="F26:F33" si="9">(+D26-C26)/C26</f>
        <v>-0.23259493670886075</v>
      </c>
      <c r="G26" s="395"/>
      <c r="H26" s="11">
        <v>2029</v>
      </c>
      <c r="I26" s="11">
        <v>1995</v>
      </c>
      <c r="J26" s="6">
        <v>1574</v>
      </c>
      <c r="K26" s="400">
        <f t="shared" ref="K26:K33" si="10">(+J26-H26)/H26</f>
        <v>-0.22424839822572695</v>
      </c>
      <c r="L26" s="400">
        <f t="shared" ref="L26:L33" si="11">(+J26-I26)/I26</f>
        <v>-0.21102756892230576</v>
      </c>
      <c r="M26" s="18"/>
    </row>
    <row r="27" spans="1:13" ht="12.75" customHeight="1" x14ac:dyDescent="0.2">
      <c r="A27" s="395" t="s">
        <v>103</v>
      </c>
      <c r="B27" s="11">
        <v>3506</v>
      </c>
      <c r="C27" s="11">
        <v>2751</v>
      </c>
      <c r="D27" s="6">
        <v>2104</v>
      </c>
      <c r="E27" s="400">
        <f t="shared" si="8"/>
        <v>-0.39988590986879635</v>
      </c>
      <c r="F27" s="400">
        <f t="shared" si="9"/>
        <v>-0.2351872046528535</v>
      </c>
      <c r="G27" s="395"/>
      <c r="H27" s="11">
        <v>2494</v>
      </c>
      <c r="I27" s="11">
        <v>2230</v>
      </c>
      <c r="J27" s="6">
        <v>1740</v>
      </c>
      <c r="K27" s="400">
        <f t="shared" si="10"/>
        <v>-0.30232558139534882</v>
      </c>
      <c r="L27" s="400">
        <f t="shared" si="11"/>
        <v>-0.21973094170403587</v>
      </c>
    </row>
    <row r="28" spans="1:13" s="11" customFormat="1" ht="12.75" customHeight="1" x14ac:dyDescent="0.2">
      <c r="A28" s="395" t="s">
        <v>104</v>
      </c>
      <c r="B28" s="11">
        <v>2942</v>
      </c>
      <c r="C28" s="11">
        <v>2366</v>
      </c>
      <c r="D28" s="6">
        <v>1931</v>
      </c>
      <c r="E28" s="400">
        <f t="shared" si="8"/>
        <v>-0.34364377974167232</v>
      </c>
      <c r="F28" s="400">
        <f t="shared" si="9"/>
        <v>-0.18385460693153</v>
      </c>
      <c r="G28" s="395"/>
      <c r="H28" s="11">
        <v>2465</v>
      </c>
      <c r="I28" s="11">
        <v>2040</v>
      </c>
      <c r="J28" s="6">
        <v>1644</v>
      </c>
      <c r="K28" s="400">
        <f t="shared" si="10"/>
        <v>-0.33306288032454362</v>
      </c>
      <c r="L28" s="400">
        <f t="shared" si="11"/>
        <v>-0.19411764705882353</v>
      </c>
      <c r="M28" s="18"/>
    </row>
    <row r="29" spans="1:13" s="11" customFormat="1" ht="12.75" customHeight="1" x14ac:dyDescent="0.2">
      <c r="A29" s="395" t="s">
        <v>105</v>
      </c>
      <c r="B29" s="11">
        <v>2676</v>
      </c>
      <c r="C29" s="11">
        <v>2028</v>
      </c>
      <c r="D29" s="6">
        <v>2170</v>
      </c>
      <c r="E29" s="400">
        <f t="shared" si="8"/>
        <v>-0.1890881913303438</v>
      </c>
      <c r="F29" s="400">
        <f t="shared" si="9"/>
        <v>7.0019723865877709E-2</v>
      </c>
      <c r="G29" s="395"/>
      <c r="H29" s="11">
        <v>2390</v>
      </c>
      <c r="I29" s="11">
        <v>2069</v>
      </c>
      <c r="J29" s="6">
        <v>1697</v>
      </c>
      <c r="K29" s="400">
        <f t="shared" si="10"/>
        <v>-0.2899581589958159</v>
      </c>
      <c r="L29" s="400">
        <f t="shared" si="11"/>
        <v>-0.17979700338327695</v>
      </c>
      <c r="M29" s="18"/>
    </row>
    <row r="30" spans="1:13" s="11" customFormat="1" ht="12.75" customHeight="1" x14ac:dyDescent="0.2">
      <c r="A30" s="395" t="s">
        <v>106</v>
      </c>
      <c r="B30" s="11">
        <v>2489</v>
      </c>
      <c r="C30" s="11">
        <v>1897</v>
      </c>
      <c r="D30" s="6">
        <v>1945</v>
      </c>
      <c r="E30" s="400">
        <f t="shared" si="8"/>
        <v>-0.2185616713539574</v>
      </c>
      <c r="F30" s="400">
        <f t="shared" si="9"/>
        <v>2.5303110173958882E-2</v>
      </c>
      <c r="G30" s="395"/>
      <c r="H30" s="11">
        <v>2194</v>
      </c>
      <c r="I30" s="11">
        <v>1816</v>
      </c>
      <c r="J30" s="6">
        <v>1465</v>
      </c>
      <c r="K30" s="400">
        <f t="shared" si="10"/>
        <v>-0.33226982680036465</v>
      </c>
      <c r="L30" s="400">
        <f t="shared" si="11"/>
        <v>-0.19328193832599119</v>
      </c>
      <c r="M30" s="18"/>
    </row>
    <row r="31" spans="1:13" s="11" customFormat="1" ht="12.75" customHeight="1" x14ac:dyDescent="0.2">
      <c r="A31" s="395" t="s">
        <v>107</v>
      </c>
      <c r="B31" s="11">
        <v>2197</v>
      </c>
      <c r="C31" s="11">
        <v>1771</v>
      </c>
      <c r="D31" s="6">
        <v>1823</v>
      </c>
      <c r="E31" s="400">
        <f t="shared" si="8"/>
        <v>-0.17023213472917614</v>
      </c>
      <c r="F31" s="400">
        <f t="shared" si="9"/>
        <v>2.9361942405420668E-2</v>
      </c>
      <c r="G31" s="395"/>
      <c r="H31" s="11">
        <v>2101</v>
      </c>
      <c r="I31" s="11">
        <v>1492</v>
      </c>
      <c r="J31" s="6">
        <v>1545</v>
      </c>
      <c r="K31" s="400">
        <f t="shared" si="10"/>
        <v>-0.26463588767253687</v>
      </c>
      <c r="L31" s="400">
        <f t="shared" si="11"/>
        <v>3.5522788203753354E-2</v>
      </c>
      <c r="M31" s="18"/>
    </row>
    <row r="32" spans="1:13" s="18" customFormat="1" ht="12.75" customHeight="1" x14ac:dyDescent="0.2">
      <c r="A32" s="11" t="s">
        <v>108</v>
      </c>
      <c r="B32" s="11">
        <v>1566</v>
      </c>
      <c r="C32" s="11">
        <v>1319</v>
      </c>
      <c r="D32" s="6">
        <v>1366</v>
      </c>
      <c r="E32" s="400">
        <f t="shared" si="8"/>
        <v>-0.1277139208173691</v>
      </c>
      <c r="F32" s="400">
        <f t="shared" si="9"/>
        <v>3.5633055344958302E-2</v>
      </c>
      <c r="G32" s="395"/>
      <c r="H32" s="11">
        <v>1933</v>
      </c>
      <c r="I32" s="11">
        <v>1348</v>
      </c>
      <c r="J32" s="6">
        <v>1337</v>
      </c>
      <c r="K32" s="400">
        <f t="shared" si="10"/>
        <v>-0.30832902224521469</v>
      </c>
      <c r="L32" s="400">
        <f t="shared" si="11"/>
        <v>-8.1602373887240363E-3</v>
      </c>
    </row>
    <row r="33" spans="1:13" s="18" customFormat="1" ht="12.75" customHeight="1" x14ac:dyDescent="0.2">
      <c r="A33" t="s">
        <v>109</v>
      </c>
      <c r="B33" s="11">
        <v>1003</v>
      </c>
      <c r="C33" s="6">
        <v>800</v>
      </c>
      <c r="D33" s="6">
        <v>809</v>
      </c>
      <c r="E33" s="400">
        <f t="shared" si="8"/>
        <v>-0.19341974077766699</v>
      </c>
      <c r="F33" s="400">
        <f t="shared" si="9"/>
        <v>1.125E-2</v>
      </c>
      <c r="G33"/>
      <c r="H33" s="11">
        <v>1963</v>
      </c>
      <c r="I33" s="6">
        <v>1272</v>
      </c>
      <c r="J33" s="6">
        <v>1139</v>
      </c>
      <c r="K33" s="400">
        <f t="shared" si="10"/>
        <v>-0.41976566479877736</v>
      </c>
      <c r="L33" s="400">
        <f t="shared" si="11"/>
        <v>-0.10455974842767296</v>
      </c>
      <c r="M33" s="11"/>
    </row>
    <row r="34" spans="1:13" s="18" customFormat="1" ht="12.75" customHeight="1" x14ac:dyDescent="0.2">
      <c r="A34"/>
      <c r="B34" s="2" t="s">
        <v>5540</v>
      </c>
      <c r="C34" s="2" t="s">
        <v>6269</v>
      </c>
      <c r="D34" s="2" t="s">
        <v>6965</v>
      </c>
      <c r="E34" s="2" t="s">
        <v>6967</v>
      </c>
      <c r="F34" s="2" t="s">
        <v>6968</v>
      </c>
      <c r="G34" s="395"/>
      <c r="H34" s="2" t="s">
        <v>5541</v>
      </c>
      <c r="I34" s="2" t="s">
        <v>6270</v>
      </c>
      <c r="J34" s="2" t="s">
        <v>6966</v>
      </c>
      <c r="K34" s="2" t="s">
        <v>6967</v>
      </c>
      <c r="L34" s="2" t="s">
        <v>6968</v>
      </c>
    </row>
    <row r="35" spans="1:13" s="18" customFormat="1" ht="12.75" customHeight="1" x14ac:dyDescent="0.2">
      <c r="A35" s="399" t="s">
        <v>98</v>
      </c>
      <c r="B35" s="395">
        <v>1573</v>
      </c>
      <c r="C35" s="395">
        <v>1098</v>
      </c>
      <c r="D35" s="395">
        <v>1234</v>
      </c>
      <c r="E35" s="400">
        <f t="shared" ref="E35:E38" si="12">(+D35-B35)/B35</f>
        <v>-0.21551176096630642</v>
      </c>
      <c r="F35" s="400">
        <f t="shared" ref="F35:F38" si="13">(+D35-C35)/C35</f>
        <v>0.12386156648451731</v>
      </c>
      <c r="G35" s="395"/>
      <c r="H35" s="395">
        <v>1188</v>
      </c>
      <c r="I35" s="395">
        <v>813</v>
      </c>
      <c r="J35" s="395">
        <v>848</v>
      </c>
      <c r="K35" s="400">
        <f t="shared" ref="K35:K38" si="14">(+J35-H35)/H35</f>
        <v>-0.28619528619528617</v>
      </c>
      <c r="L35" s="400">
        <f t="shared" ref="L35:L38" si="15">(+J35-I35)/I35</f>
        <v>4.3050430504305043E-2</v>
      </c>
      <c r="M35" s="11"/>
    </row>
    <row r="36" spans="1:13" s="18" customFormat="1" ht="12.75" customHeight="1" x14ac:dyDescent="0.2">
      <c r="A36" s="399" t="s">
        <v>99</v>
      </c>
      <c r="B36" s="395">
        <v>1531</v>
      </c>
      <c r="C36" s="395">
        <v>1177</v>
      </c>
      <c r="D36" s="395">
        <v>1351</v>
      </c>
      <c r="E36" s="400">
        <f t="shared" si="12"/>
        <v>-0.11757021554539517</v>
      </c>
      <c r="F36" s="400">
        <f t="shared" si="13"/>
        <v>0.14783347493627869</v>
      </c>
      <c r="G36" s="395"/>
      <c r="H36" s="395">
        <v>1133</v>
      </c>
      <c r="I36" s="395">
        <v>877</v>
      </c>
      <c r="J36" s="395">
        <v>975</v>
      </c>
      <c r="K36" s="400">
        <f t="shared" si="14"/>
        <v>-0.13945278022947927</v>
      </c>
      <c r="L36" s="400">
        <f t="shared" si="15"/>
        <v>0.11174458380843785</v>
      </c>
      <c r="M36" s="11"/>
    </row>
    <row r="37" spans="1:13" s="11" customFormat="1" ht="12.75" customHeight="1" x14ac:dyDescent="0.2">
      <c r="A37" s="399" t="s">
        <v>100</v>
      </c>
      <c r="B37" s="395">
        <v>1943</v>
      </c>
      <c r="C37" s="395">
        <v>1583</v>
      </c>
      <c r="D37" s="395">
        <v>1652</v>
      </c>
      <c r="E37" s="400">
        <f t="shared" si="12"/>
        <v>-0.14976839938239836</v>
      </c>
      <c r="F37" s="400">
        <f t="shared" si="13"/>
        <v>4.3588123815540114E-2</v>
      </c>
      <c r="G37" s="395"/>
      <c r="H37" s="395">
        <v>1647</v>
      </c>
      <c r="I37" s="395">
        <v>1152</v>
      </c>
      <c r="J37" s="395">
        <v>1212</v>
      </c>
      <c r="K37" s="400">
        <f t="shared" si="14"/>
        <v>-0.26411657559198543</v>
      </c>
      <c r="L37" s="400">
        <f t="shared" si="15"/>
        <v>5.2083333333333336E-2</v>
      </c>
      <c r="M37" s="18"/>
    </row>
    <row r="38" spans="1:13" x14ac:dyDescent="0.2">
      <c r="A38" s="395" t="s">
        <v>101</v>
      </c>
      <c r="B38" s="11">
        <v>2295</v>
      </c>
      <c r="C38" s="6">
        <v>1669</v>
      </c>
      <c r="D38" s="6">
        <v>1958</v>
      </c>
      <c r="E38" s="400">
        <f t="shared" si="12"/>
        <v>-0.14684095860566448</v>
      </c>
      <c r="F38" s="400">
        <f t="shared" si="13"/>
        <v>0.17315757938885559</v>
      </c>
      <c r="G38" s="395"/>
      <c r="H38" s="11">
        <v>1690</v>
      </c>
      <c r="I38" s="6">
        <v>1240</v>
      </c>
      <c r="J38" s="6">
        <v>1462</v>
      </c>
      <c r="K38" s="400">
        <f t="shared" si="14"/>
        <v>-0.13491124260355031</v>
      </c>
      <c r="L38" s="400">
        <f t="shared" si="15"/>
        <v>0.17903225806451614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26367</v>
      </c>
      <c r="C40">
        <f t="shared" ref="C40:D40" si="16">SUM(C25:C38)</f>
        <v>20987</v>
      </c>
      <c r="D40">
        <f t="shared" si="16"/>
        <v>20283</v>
      </c>
      <c r="E40" s="400">
        <f t="shared" ref="E40" si="17">(+D40-B40)/B40</f>
        <v>-0.23074297417226078</v>
      </c>
      <c r="F40" s="400">
        <f t="shared" ref="F40" si="18">(+D40-C40)/C40</f>
        <v>-3.3544575213227235E-2</v>
      </c>
      <c r="G40"/>
      <c r="H40">
        <f>SUM(H25:H38)</f>
        <v>23227</v>
      </c>
      <c r="I40">
        <f t="shared" ref="I40:J40" si="19">SUM(I25:I38)</f>
        <v>18344</v>
      </c>
      <c r="J40">
        <f t="shared" si="19"/>
        <v>16638</v>
      </c>
      <c r="K40" s="400">
        <f t="shared" ref="K40" si="20">(+J40-H40)/H40</f>
        <v>-0.28367847763378828</v>
      </c>
      <c r="L40" s="400">
        <f t="shared" ref="L40" si="21">(+J40-I40)/I40</f>
        <v>-9.3000436109899692E-2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45426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45426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9"/>
      <c r="C23" s="549"/>
      <c r="D23" s="550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45426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45426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45426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9"/>
      <c r="C115" s="549"/>
      <c r="D115" s="550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45426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45426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45426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9"/>
      <c r="C237" s="551"/>
      <c r="D237" s="552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45426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45426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45426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45426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45426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45426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45426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45426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45426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45426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45426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45426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45426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45426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2024-05-14T16:38:20Z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