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12D0716C-5F13-42F5-ABA7-DB0FEB85E3FD}" xr6:coauthVersionLast="47" xr6:coauthVersionMax="47" xr10:uidLastSave="{00000000-0000-0000-0000-000000000000}"/>
  <bookViews>
    <workbookView xWindow="-20810" yWindow="-870" windowWidth="18420" windowHeight="918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3" i="1" l="1"/>
  <c r="AB58" i="1"/>
  <c r="AC58" i="1" s="1"/>
  <c r="AA58" i="1"/>
  <c r="AC57" i="1"/>
  <c r="AB57" i="1"/>
  <c r="AA57" i="1"/>
  <c r="AB56" i="1"/>
  <c r="AC56" i="1" s="1"/>
  <c r="AA56" i="1"/>
  <c r="AC53" i="1"/>
  <c r="AB53" i="1"/>
  <c r="AA53" i="1"/>
  <c r="AB52" i="1"/>
  <c r="AC52" i="1" s="1"/>
  <c r="AA52" i="1"/>
  <c r="AA54" i="1" s="1"/>
  <c r="AA59" i="1" s="1"/>
  <c r="AB51" i="1"/>
  <c r="AC51" i="1" s="1"/>
  <c r="AA51" i="1"/>
  <c r="AB50" i="1"/>
  <c r="AC50" i="1" s="1"/>
  <c r="AA50" i="1"/>
  <c r="AB45" i="1"/>
  <c r="AC45" i="1" s="1"/>
  <c r="AA45" i="1"/>
  <c r="AB44" i="1"/>
  <c r="AC44" i="1" s="1"/>
  <c r="AA44" i="1"/>
  <c r="AC43" i="1"/>
  <c r="AA43" i="1"/>
  <c r="AB40" i="1"/>
  <c r="AC40" i="1" s="1"/>
  <c r="AA40" i="1"/>
  <c r="AA41" i="1" s="1"/>
  <c r="AA46" i="1" s="1"/>
  <c r="AC39" i="1"/>
  <c r="AB39" i="1"/>
  <c r="AA39" i="1"/>
  <c r="AB38" i="1"/>
  <c r="AC38" i="1" s="1"/>
  <c r="AA38" i="1"/>
  <c r="AC37" i="1"/>
  <c r="AB37" i="1"/>
  <c r="AA37" i="1"/>
  <c r="L39" i="4"/>
  <c r="K39" i="4"/>
  <c r="F39" i="4"/>
  <c r="E39" i="4"/>
  <c r="L38" i="4"/>
  <c r="K38" i="4"/>
  <c r="F38" i="4"/>
  <c r="E38" i="4"/>
  <c r="L37" i="4"/>
  <c r="K37" i="4"/>
  <c r="F37" i="4"/>
  <c r="E37" i="4"/>
  <c r="L36" i="4"/>
  <c r="K36" i="4"/>
  <c r="F36" i="4"/>
  <c r="E36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62" i="1"/>
  <c r="G162" i="1"/>
  <c r="F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AB41" i="1" l="1"/>
  <c r="AB54" i="1"/>
  <c r="F41" i="4"/>
  <c r="K41" i="4"/>
  <c r="E41" i="4"/>
  <c r="L41" i="4"/>
  <c r="AB59" i="1" l="1"/>
  <c r="AC59" i="1" s="1"/>
  <c r="AC54" i="1"/>
  <c r="AB46" i="1"/>
  <c r="AC46" i="1" s="1"/>
  <c r="AC41" i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<sst xmlns="http://schemas.openxmlformats.org/spreadsheetml/2006/main" count="12413" uniqueCount="7804">
  <si>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</si>
  <si>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</si>
  <si>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</si>
  <si>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</si>
  <si>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</si>
  <si>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</si>
  <si>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</si>
  <si>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</si>
  <si>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</si>
  <si>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</si>
  <si>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</si>
  <si>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</si>
  <si>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</si>
  <si>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</si>
  <si>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</si>
  <si>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</si>
  <si>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</si>
  <si>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</si>
  <si>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</si>
  <si>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</si>
  <si>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</si>
  <si>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</si>
  <si>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</si>
  <si>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</si>
  <si>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</si>
  <si>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</si>
  <si>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</si>
  <si>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</si>
  <si>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</si>
  <si>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</si>
  <si>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</si>
  <si>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</si>
  <si>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</si>
  <si>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</si>
  <si>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</si>
  <si>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</si>
  <si>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</si>
  <si>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</si>
  <si>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</si>
  <si>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</si>
  <si>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</si>
  <si>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</si>
  <si>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</si>
  <si>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</si>
  <si>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</si>
  <si>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</si>
  <si>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</si>
  <si>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</si>
  <si>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</si>
  <si>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</si>
  <si>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</si>
  <si>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</si>
  <si>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</si>
  <si>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</si>
  <si>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</si>
  <si>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</si>
  <si>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</si>
  <si>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</si>
  <si>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</si>
  <si>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</si>
  <si>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</si>
  <si>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</si>
  <si>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</si>
  <si>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</si>
  <si>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</si>
  <si>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</si>
  <si>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</si>
  <si>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</si>
  <si>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</si>
  <si>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</si>
  <si>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</si>
  <si>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</si>
  <si>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</si>
  <si>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</si>
  <si>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</si>
  <si>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</si>
  <si>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</si>
  <si>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</si>
  <si>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</si>
  <si>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</si>
  <si>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</si>
  <si>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</si>
  <si>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</si>
  <si>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</si>
  <si>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</si>
  <si>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</si>
  <si>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</si>
  <si>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</si>
  <si>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</si>
  <si>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</si>
  <si>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</si>
  <si>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</si>
  <si>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</si>
  <si>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</si>
  <si>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</si>
  <si>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</si>
  <si>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</si>
  <si>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</si>
  <si>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</si>
  <si>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</si>
  <si>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</si>
  <si>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</si>
  <si>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</si>
  <si>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</si>
  <si>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</si>
  <si>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</si>
  <si>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</si>
  <si>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</si>
  <si>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</si>
  <si>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</si>
  <si>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</si>
  <si>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</si>
  <si>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</si>
  <si>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</si>
  <si>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</si>
  <si>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</si>
  <si>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</si>
  <si>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</si>
  <si>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</si>
  <si>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</si>
  <si>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</si>
  <si>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</si>
  <si>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</si>
  <si>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</si>
  <si>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</si>
  <si>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</si>
  <si>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</si>
  <si>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</si>
  <si>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</si>
  <si>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</si>
  <si>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</si>
  <si>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</si>
  <si>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</si>
  <si>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</si>
  <si>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</si>
  <si>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</si>
  <si>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</si>
  <si>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</si>
  <si>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</si>
  <si>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</si>
  <si>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</si>
  <si>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</si>
  <si>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</si>
  <si>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</si>
  <si>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</si>
  <si>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</si>
  <si>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</si>
  <si>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</si>
  <si>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</si>
  <si>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</si>
  <si>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</si>
  <si>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</si>
  <si>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</si>
  <si>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</si>
  <si>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</si>
  <si>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</si>
  <si>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</si>
  <si>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</si>
  <si>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</si>
  <si>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</si>
  <si>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</si>
  <si>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</si>
  <si>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</si>
  <si>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</si>
  <si>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</si>
  <si>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</si>
  <si>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</si>
  <si>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</si>
  <si>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</si>
  <si>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</si>
  <si>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</si>
  <si>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</si>
  <si>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</si>
  <si>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</si>
  <si>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</si>
  <si>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</si>
  <si>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</si>
  <si>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</si>
  <si>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</si>
  <si>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</si>
  <si>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</si>
  <si>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</si>
  <si>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</si>
  <si>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</si>
  <si>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</si>
  <si>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</si>
  <si>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</si>
  <si>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</si>
  <si>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</si>
  <si>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</si>
  <si>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</si>
  <si>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</si>
  <si>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</si>
  <si>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</si>
  <si>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</si>
  <si>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</si>
  <si>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</si>
  <si>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</si>
  <si>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</si>
  <si>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</si>
  <si>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</si>
  <si>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</si>
  <si>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</si>
  <si>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</si>
  <si>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</si>
  <si>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</si>
  <si>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</si>
  <si>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</si>
  <si>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</si>
  <si>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</si>
  <si>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</si>
  <si>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</si>
  <si>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</si>
  <si>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</si>
  <si>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</si>
  <si>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</si>
  <si>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</si>
  <si>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</si>
  <si>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</si>
  <si>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</si>
  <si>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</si>
  <si>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</si>
  <si>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</si>
  <si>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</si>
  <si>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</si>
  <si>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</si>
  <si>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</si>
  <si>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</si>
  <si>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</si>
  <si>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</si>
  <si>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</si>
  <si>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</si>
  <si>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</si>
  <si>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</si>
  <si>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</si>
  <si>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</si>
  <si>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</si>
  <si>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</si>
  <si>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</si>
  <si>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</si>
  <si>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</si>
  <si>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</si>
  <si>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</si>
  <si>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</si>
  <si>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</si>
  <si>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</si>
  <si>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</si>
  <si>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</si>
  <si>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</si>
  <si>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</si>
  <si>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</si>
  <si>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</si>
  <si>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</si>
  <si>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</si>
  <si>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</si>
  <si>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</si>
  <si>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</si>
  <si>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</si>
  <si>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</si>
  <si>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</si>
  <si>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</si>
  <si>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</si>
  <si>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</si>
  <si>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</si>
  <si>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</si>
  <si>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</si>
  <si>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</si>
  <si>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</si>
  <si>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</si>
  <si>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</si>
  <si>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</si>
  <si>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</si>
  <si>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</si>
  <si>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</si>
  <si>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</si>
  <si>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</si>
  <si>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</si>
  <si>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</si>
  <si>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</si>
  <si>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</si>
  <si>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</si>
  <si>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</si>
  <si>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</si>
  <si>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</si>
  <si>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</si>
  <si>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</si>
  <si>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</si>
  <si>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</si>
  <si>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</si>
  <si>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</si>
  <si>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</si>
  <si>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</si>
  <si>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</si>
  <si>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</si>
  <si>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</si>
  <si>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</si>
  <si>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</si>
  <si>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</si>
  <si>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</si>
  <si>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</si>
  <si>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</si>
  <si>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</si>
  <si>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</si>
  <si>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</si>
  <si>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</si>
  <si>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</si>
  <si>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</si>
  <si>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</si>
  <si>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</si>
  <si>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</si>
  <si>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</si>
  <si>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</si>
  <si>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</si>
  <si>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</si>
  <si>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</si>
  <si>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</si>
  <si>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</si>
  <si>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</si>
  <si>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</si>
  <si>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</si>
  <si>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</si>
  <si>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</si>
  <si>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</si>
  <si>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</si>
  <si>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</si>
  <si>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</si>
  <si>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</si>
  <si>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</si>
  <si>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</si>
  <si>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</si>
  <si>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</si>
  <si>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</si>
  <si>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</si>
  <si>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</si>
  <si>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</si>
  <si>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</si>
  <si>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</si>
  <si>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</si>
  <si>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</si>
  <si>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</si>
  <si>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</si>
  <si>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</si>
  <si>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</si>
  <si>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</si>
  <si>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</si>
  <si>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</si>
  <si>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</si>
  <si>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</si>
  <si>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</si>
  <si>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</si>
  <si>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</si>
  <si>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</si>
  <si>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</si>
  <si>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</si>
  <si>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</si>
  <si>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</si>
  <si>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</si>
  <si>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</si>
  <si>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</si>
  <si>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</si>
  <si>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</si>
  <si>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</si>
  <si>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</si>
  <si>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</si>
  <si>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</si>
  <si>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</si>
  <si>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</si>
  <si>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</si>
  <si>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</si>
  <si>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</si>
  <si>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</si>
  <si>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</si>
  <si>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</si>
  <si>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</si>
  <si>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</si>
  <si>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</si>
  <si>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</si>
  <si>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</si>
  <si>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</si>
  <si>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</si>
  <si>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</si>
  <si>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</si>
  <si>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</si>
  <si>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</si>
  <si>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</si>
  <si>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</si>
  <si>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</si>
  <si>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</si>
  <si>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</si>
  <si>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</si>
  <si>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</si>
  <si>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</si>
  <si>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</si>
  <si>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</si>
  <si>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</si>
  <si>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</si>
  <si>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</si>
  <si>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</si>
  <si>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</si>
  <si>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</si>
  <si>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</si>
  <si>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</si>
  <si>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</si>
  <si>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</si>
  <si>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</si>
  <si>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</si>
  <si>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</si>
  <si>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</si>
  <si>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</si>
  <si>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</si>
  <si>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</si>
  <si>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</si>
  <si>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</si>
  <si>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</si>
  <si>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</si>
  <si>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</si>
  <si>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</si>
  <si>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</si>
  <si>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</si>
  <si>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</si>
  <si>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</si>
  <si>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</si>
  <si>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</si>
  <si>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</si>
  <si>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</si>
  <si>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</si>
  <si>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</si>
  <si>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</si>
  <si>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</si>
  <si>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</si>
  <si>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</si>
  <si>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</si>
  <si>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</si>
  <si>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</si>
  <si>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</si>
  <si>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</si>
  <si>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</si>
  <si>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</si>
  <si>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</si>
  <si>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</si>
  <si>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</si>
  <si>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</si>
  <si>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</si>
  <si>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</si>
  <si>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</si>
  <si>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</si>
  <si>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</si>
  <si>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</si>
  <si>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</si>
  <si>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</si>
  <si>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</si>
  <si>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</si>
  <si>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</si>
  <si>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</si>
  <si>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</si>
  <si>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</si>
  <si>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</si>
  <si>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</si>
  <si>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</si>
  <si>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</si>
  <si>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</si>
  <si>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</si>
  <si>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</si>
  <si>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</si>
  <si>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</si>
  <si>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</si>
  <si>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</si>
  <si>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</si>
  <si>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</si>
  <si>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</si>
  <si>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</si>
  <si>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</si>
  <si>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</si>
  <si>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</si>
  <si>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</si>
  <si>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</si>
  <si>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</si>
  <si>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</si>
  <si>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</si>
  <si>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</si>
  <si>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</si>
  <si>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</si>
  <si>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</si>
  <si>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</si>
  <si>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</si>
  <si>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</si>
  <si>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</si>
  <si>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</si>
  <si>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</si>
  <si>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</si>
  <si>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</si>
  <si>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</si>
  <si>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</si>
  <si>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</si>
  <si>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</si>
  <si>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</si>
  <si>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</si>
  <si>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</si>
  <si>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</si>
  <si>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</si>
  <si>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</si>
  <si>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</si>
  <si>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</si>
  <si>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</si>
  <si>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</si>
  <si>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</si>
  <si>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</si>
  <si>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</si>
  <si>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</si>
  <si>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</si>
  <si>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</si>
  <si>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</si>
  <si>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</si>
  <si>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</si>
  <si>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</si>
  <si>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</si>
  <si>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</si>
  <si>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</si>
  <si>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</si>
  <si>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</si>
  <si>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</si>
  <si>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</si>
  <si>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</si>
  <si>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</si>
  <si>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</si>
  <si>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</si>
  <si>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</si>
  <si>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</si>
  <si>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</si>
  <si>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</si>
  <si>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</si>
  <si>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</si>
  <si>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</si>
  <si>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</si>
  <si>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</si>
  <si>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</si>
  <si>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</si>
  <si>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</si>
  <si>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</si>
  <si>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</si>
  <si>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</si>
  <si>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</si>
  <si>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</si>
  <si>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</si>
  <si>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</si>
  <si>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</si>
  <si>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</si>
  <si>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</si>
  <si>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</si>
  <si>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</si>
  <si>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</si>
  <si>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</si>
  <si>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</si>
  <si>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</si>
  <si>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</si>
  <si>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</si>
  <si>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</si>
  <si>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</si>
  <si>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</si>
  <si>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</si>
  <si>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</si>
  <si>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</si>
  <si>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</si>
  <si>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</si>
  <si>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</si>
  <si>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</si>
  <si>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</si>
  <si>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</si>
  <si>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</si>
  <si>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</si>
  <si>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</si>
  <si>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</si>
  <si>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</si>
  <si>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</si>
  <si>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</si>
  <si>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</si>
  <si>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</si>
  <si>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</si>
  <si>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</si>
  <si>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</si>
  <si>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</si>
  <si>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</si>
  <si>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</si>
  <si>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</si>
  <si>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</si>
  <si>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</si>
  <si>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</si>
  <si>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</si>
  <si>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</si>
  <si>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</si>
  <si>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</si>
  <si>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</si>
  <si>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</si>
  <si>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</si>
  <si>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</si>
  <si>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</si>
  <si>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</si>
  <si>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</si>
  <si>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</si>
  <si>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</si>
  <si>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</si>
  <si>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</si>
  <si>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</si>
  <si>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</si>
  <si>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</si>
  <si>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</si>
  <si>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</si>
  <si>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</si>
  <si>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</si>
  <si>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</si>
  <si>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</si>
  <si>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</si>
  <si>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</si>
  <si>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</si>
  <si>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</si>
  <si>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</si>
  <si>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</si>
  <si>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</si>
  <si>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</si>
  <si>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</si>
  <si>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</si>
  <si>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</si>
  <si>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</si>
  <si>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</si>
  <si>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</si>
  <si>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</si>
  <si>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</si>
  <si>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</si>
  <si>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</si>
  <si>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</si>
  <si>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</si>
  <si>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</si>
  <si>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</si>
  <si>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</si>
  <si>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</si>
  <si>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</si>
  <si>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</si>
  <si>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</si>
  <si>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</si>
  <si>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</si>
  <si>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</si>
  <si>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</si>
  <si>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</si>
  <si>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</si>
  <si>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</si>
  <si>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</si>
  <si>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</si>
  <si>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</si>
  <si>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</si>
  <si>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</si>
  <si>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</si>
  <si>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</si>
  <si>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</si>
  <si>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</si>
  <si>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</si>
  <si>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</si>
  <si>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</si>
  <si>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</si>
  <si>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</si>
  <si>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</si>
  <si>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</si>
  <si>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</si>
  <si>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</si>
  <si>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</si>
  <si>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</si>
  <si>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</si>
  <si>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</si>
  <si>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</si>
  <si>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</si>
  <si>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</si>
  <si>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</si>
  <si>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</si>
  <si>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</si>
  <si>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</si>
  <si>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</si>
  <si>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</si>
  <si>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</si>
  <si>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</si>
  <si>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</si>
  <si>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</si>
  <si>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</si>
  <si>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</si>
  <si>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</si>
  <si>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</si>
  <si>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</si>
  <si>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</si>
  <si>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</si>
  <si>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</si>
  <si>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</si>
  <si>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</si>
  <si>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</si>
  <si>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</si>
  <si>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</si>
  <si>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</si>
  <si>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</si>
  <si>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</si>
  <si>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</si>
  <si>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</si>
  <si>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</si>
  <si>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</si>
  <si>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</si>
  <si>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</si>
  <si>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</si>
  <si>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</si>
  <si>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</si>
  <si>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</si>
  <si>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</si>
  <si>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</si>
  <si>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</si>
  <si>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</si>
  <si>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</si>
  <si>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</si>
  <si>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</si>
  <si>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</si>
  <si>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</si>
  <si>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</si>
  <si>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</si>
  <si>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</si>
  <si>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</si>
  <si>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</si>
  <si>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</si>
  <si>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</si>
  <si>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</si>
  <si>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</si>
  <si>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</si>
  <si>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</si>
  <si>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</si>
  <si>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</si>
  <si>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</si>
  <si>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</si>
  <si>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</si>
  <si>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</si>
  <si>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</si>
  <si>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</si>
  <si>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</si>
  <si>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</si>
  <si>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</si>
  <si>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</si>
  <si>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</si>
  <si>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</si>
  <si>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</si>
  <si>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</si>
  <si>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</si>
  <si>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</si>
  <si>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</si>
  <si>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</si>
  <si>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</si>
  <si>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</si>
  <si>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</si>
  <si>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</si>
  <si>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</si>
  <si>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</si>
  <si>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</si>
  <si>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</si>
  <si>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</si>
  <si>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</si>
  <si>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</si>
  <si>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</si>
  <si>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</si>
  <si>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</si>
  <si>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</si>
  <si>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</si>
  <si>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</si>
  <si>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</si>
  <si>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</si>
  <si>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</si>
  <si>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</si>
  <si>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</si>
  <si>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</si>
  <si>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</si>
  <si>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</si>
  <si>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</si>
  <si>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</si>
  <si>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</si>
  <si>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</si>
  <si>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</si>
  <si>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</si>
  <si>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</si>
  <si>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</si>
  <si>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</si>
  <si>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</si>
  <si>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</si>
  <si>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</si>
  <si>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</si>
  <si>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</si>
  <si>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</si>
  <si>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</si>
  <si>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</si>
  <si>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</si>
  <si>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</si>
  <si>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</si>
  <si>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</si>
  <si>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</si>
  <si>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</si>
  <si>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</si>
  <si>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</si>
  <si>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</si>
  <si>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</si>
  <si>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</si>
  <si>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</si>
  <si>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</si>
  <si>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</si>
  <si>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</si>
  <si>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</si>
  <si>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</si>
  <si>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</si>
  <si>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</si>
  <si>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</si>
  <si>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</si>
  <si>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</si>
  <si>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</si>
  <si>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</si>
  <si>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</si>
  <si>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</si>
  <si>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</si>
  <si>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</si>
  <si>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</si>
  <si>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</si>
  <si>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</si>
  <si>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</si>
  <si>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</si>
  <si>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</si>
  <si>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</si>
  <si>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</si>
  <si>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</si>
  <si>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</si>
  <si>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</si>
  <si>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</si>
  <si>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</si>
  <si>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</si>
  <si>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</si>
  <si>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</si>
  <si>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</si>
  <si>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</si>
  <si>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</si>
  <si>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</si>
  <si>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</si>
  <si>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</si>
  <si>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</si>
  <si>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</si>
  <si>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</si>
  <si>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</si>
  <si>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</si>
  <si>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</si>
  <si>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</si>
  <si>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</si>
  <si>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</si>
  <si>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</si>
  <si>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</si>
  <si>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</si>
  <si>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</si>
  <si>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</si>
  <si>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</si>
  <si>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</si>
  <si>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</si>
  <si>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</si>
  <si>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</si>
  <si>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</si>
  <si>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</si>
  <si>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</si>
  <si>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</si>
  <si>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</si>
  <si>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</si>
  <si>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</si>
  <si>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</si>
  <si>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</si>
  <si>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</si>
  <si>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</si>
  <si>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</si>
  <si>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</si>
  <si>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</si>
  <si>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</si>
  <si>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</si>
  <si>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</si>
  <si>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</si>
  <si>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</si>
  <si>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</si>
  <si>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</si>
  <si>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</si>
  <si>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</si>
  <si>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</si>
  <si>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</si>
  <si>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</si>
  <si>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</si>
  <si>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</si>
  <si>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</si>
  <si>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</si>
  <si>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</si>
  <si>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</si>
  <si>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</si>
  <si>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</si>
  <si>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</si>
  <si>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</si>
  <si>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</si>
  <si>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</si>
  <si>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</si>
  <si>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</si>
  <si>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</si>
  <si>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</si>
  <si>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</si>
  <si>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</si>
  <si>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</si>
  <si>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</si>
  <si>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</si>
  <si>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</si>
  <si>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</si>
  <si>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</si>
  <si>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</si>
  <si>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</si>
  <si>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</si>
  <si>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</si>
  <si>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</si>
  <si>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</si>
  <si>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</si>
  <si>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</si>
  <si>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</si>
  <si>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</si>
  <si>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</si>
  <si>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</si>
  <si>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</si>
  <si>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</si>
  <si>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</si>
  <si>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</si>
  <si>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</si>
  <si>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</si>
  <si>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</si>
  <si>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</si>
  <si>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</si>
  <si>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</si>
  <si>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</si>
  <si>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</si>
  <si>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</si>
  <si>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</si>
  <si>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</si>
  <si>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</si>
  <si>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</si>
  <si>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</si>
  <si>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</si>
  <si>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</si>
  <si>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</si>
  <si>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</si>
  <si>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</si>
  <si>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</si>
  <si>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</si>
  <si>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</si>
  <si>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</si>
  <si>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</si>
  <si>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</si>
  <si>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</si>
  <si>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</si>
  <si>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</si>
  <si>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</si>
  <si>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</si>
  <si>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</si>
  <si>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</si>
  <si>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</si>
  <si>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</si>
  <si>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</si>
  <si>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</si>
  <si>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</si>
  <si>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</si>
  <si>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</si>
  <si>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</si>
  <si>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</si>
  <si>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</si>
  <si>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</si>
  <si>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</si>
  <si>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</si>
  <si>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</si>
  <si>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</si>
  <si>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</si>
  <si>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</si>
  <si>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</si>
  <si>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</si>
  <si>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</si>
  <si>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</si>
  <si>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</si>
  <si>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</si>
  <si>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</si>
  <si>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</si>
  <si>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</si>
  <si>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</si>
  <si>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</si>
  <si>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</si>
  <si>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</si>
  <si>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</si>
  <si>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</si>
  <si>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</si>
  <si>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</si>
  <si>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</si>
  <si>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</si>
  <si>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</si>
  <si>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</si>
  <si>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</si>
  <si>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</si>
  <si>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</si>
  <si>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</si>
  <si>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</si>
  <si>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</si>
  <si>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</si>
  <si>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</si>
  <si>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</si>
  <si>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</si>
  <si>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</si>
  <si>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</si>
  <si>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</si>
  <si>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</si>
  <si>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</si>
  <si>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</si>
  <si>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</si>
  <si>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</si>
  <si>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</si>
  <si>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</si>
  <si>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</si>
  <si>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</si>
  <si>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</si>
  <si>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</si>
  <si>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</si>
  <si>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</si>
  <si>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</si>
  <si>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</si>
  <si>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</si>
  <si>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</si>
  <si>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</si>
  <si>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</si>
  <si>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</si>
  <si>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</si>
  <si>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</si>
  <si>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</si>
  <si>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</si>
  <si>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</si>
  <si>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</si>
  <si>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</si>
  <si>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</si>
  <si>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</si>
  <si>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</si>
  <si>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</si>
  <si>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</si>
  <si>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</si>
  <si>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</si>
  <si>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</si>
  <si>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</si>
  <si>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</si>
  <si>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</si>
  <si>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</si>
  <si>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</si>
  <si>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</si>
  <si>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</si>
  <si>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</si>
  <si>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</si>
  <si>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</si>
  <si>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</si>
  <si>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</si>
  <si>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</si>
  <si>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</si>
  <si>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</si>
  <si>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</si>
  <si>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</si>
  <si>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</si>
  <si>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</si>
  <si>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</si>
  <si>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</si>
  <si>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</si>
  <si>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</si>
  <si>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</si>
  <si>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</si>
  <si>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</si>
  <si>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</si>
  <si>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</si>
  <si>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</si>
  <si>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</si>
  <si>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</si>
  <si>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</si>
  <si>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</si>
  <si>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</si>
  <si>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</si>
  <si>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</si>
  <si>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</si>
  <si>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</si>
  <si>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</si>
  <si>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</si>
  <si>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</si>
  <si>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</si>
  <si>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</si>
  <si>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</si>
  <si>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</si>
  <si>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</si>
  <si>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</si>
  <si>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</si>
  <si>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</si>
  <si>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</si>
  <si>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</si>
  <si>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</si>
  <si>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</si>
  <si>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</si>
  <si>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</si>
  <si>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</si>
  <si>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</si>
  <si>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</si>
  <si>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</si>
  <si>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</si>
  <si>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</si>
  <si>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</si>
  <si>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</si>
  <si>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</si>
  <si>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</si>
  <si>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</si>
  <si>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</si>
  <si>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</si>
  <si>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</si>
  <si>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</si>
  <si>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</si>
  <si>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</si>
  <si>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</si>
  <si>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</si>
  <si>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</si>
  <si>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</si>
  <si>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</si>
  <si>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</si>
  <si>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</si>
  <si>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</si>
  <si>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</si>
  <si>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</si>
  <si>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</si>
  <si>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</si>
  <si>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</si>
  <si>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</si>
  <si>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</si>
  <si>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</si>
  <si>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</si>
  <si>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</si>
  <si>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</si>
  <si>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</si>
  <si>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</si>
  <si>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</si>
  <si>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</si>
  <si>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</si>
  <si>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</si>
  <si>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</si>
  <si>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</si>
  <si>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</si>
  <si>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</si>
  <si>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</si>
  <si>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</si>
  <si>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</si>
  <si>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</si>
  <si>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</si>
  <si>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</si>
  <si>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</si>
  <si>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</si>
  <si>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</si>
  <si>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</si>
  <si>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</si>
  <si>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</si>
  <si>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</si>
  <si>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</si>
  <si>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</si>
  <si>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</si>
  <si>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</si>
  <si>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</si>
  <si>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</si>
  <si>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</si>
  <si>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</si>
  <si>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</si>
  <si>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</si>
  <si>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</si>
  <si>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</si>
  <si>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</si>
  <si>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</si>
  <si>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</si>
  <si>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</si>
  <si>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</si>
  <si>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</si>
  <si>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</si>
  <si>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</si>
  <si>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</si>
  <si>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</si>
  <si>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</si>
  <si>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</si>
  <si>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</si>
  <si>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</si>
  <si>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</si>
  <si>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</si>
  <si>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</si>
  <si>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</si>
  <si>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</si>
  <si>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</si>
  <si>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</si>
  <si>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</si>
  <si>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</si>
  <si>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</si>
  <si>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</si>
  <si>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</si>
  <si>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</si>
  <si>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</si>
  <si>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</si>
  <si>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</si>
  <si>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</si>
  <si>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</si>
  <si>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</si>
  <si>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</si>
  <si>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</si>
  <si>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</si>
  <si>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</si>
  <si>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</si>
  <si>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</si>
  <si>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</si>
  <si>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</si>
  <si>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</si>
  <si>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</si>
  <si>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</si>
  <si>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</si>
  <si>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</si>
  <si>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</si>
  <si>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</si>
  <si>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</si>
  <si>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</si>
  <si>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</si>
  <si>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</si>
  <si>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</si>
  <si>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</si>
  <si>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</si>
  <si>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</si>
  <si>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</si>
  <si>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</si>
  <si>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</si>
  <si>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</si>
  <si>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</si>
  <si>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</si>
  <si>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</si>
  <si>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</si>
  <si>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</si>
  <si>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</si>
  <si>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</si>
  <si>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</si>
  <si>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</si>
  <si>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</si>
  <si>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</si>
  <si>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</si>
  <si>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</si>
  <si>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</si>
  <si>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</si>
  <si>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</si>
  <si>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</si>
  <si>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</si>
  <si>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</si>
  <si>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</si>
  <si>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</si>
  <si>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</si>
  <si>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</si>
  <si>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</si>
  <si>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</si>
  <si>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</si>
  <si>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</si>
  <si>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</si>
  <si>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</si>
  <si>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</si>
  <si>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</si>
  <si>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</si>
  <si>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</si>
  <si>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</si>
  <si>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</si>
  <si>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</si>
  <si>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</si>
  <si>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</si>
  <si>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</si>
  <si>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</si>
  <si>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</si>
  <si>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</si>
  <si>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</si>
  <si>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</si>
  <si>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</si>
  <si>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</si>
  <si>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</si>
  <si>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</si>
  <si>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</si>
  <si>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</si>
  <si>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</si>
  <si>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</si>
  <si>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</si>
  <si>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</si>
  <si>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</si>
  <si>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</si>
  <si>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</si>
  <si>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</si>
  <si>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</si>
  <si>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</si>
  <si>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</si>
  <si>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</si>
  <si>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</si>
  <si>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</si>
  <si>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</si>
  <si>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</si>
  <si>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</si>
  <si>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</si>
  <si>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</si>
  <si>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</si>
  <si>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</si>
  <si>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</si>
  <si>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</si>
  <si>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</si>
  <si>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</si>
  <si>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</si>
  <si>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</si>
  <si>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</si>
  <si>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</si>
  <si>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</si>
  <si>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</si>
  <si>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</si>
  <si>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</si>
  <si>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</si>
  <si>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</si>
  <si>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</si>
  <si>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</si>
  <si>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</si>
  <si>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</si>
  <si>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</si>
  <si>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</si>
  <si>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</si>
  <si>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</si>
  <si>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</si>
  <si>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</si>
  <si>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</si>
  <si>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</si>
  <si>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</si>
  <si>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</si>
  <si>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</si>
  <si>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</si>
  <si>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</si>
  <si>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</si>
  <si>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</si>
  <si>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</si>
  <si>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</si>
  <si>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</si>
  <si>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</si>
  <si>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</si>
  <si>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</si>
  <si>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</si>
  <si>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</si>
  <si>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</si>
  <si>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</si>
  <si>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</si>
  <si>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</si>
  <si>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</si>
  <si>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</si>
  <si>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</si>
  <si>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</si>
  <si>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</si>
  <si>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</si>
  <si>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</si>
  <si>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</si>
  <si>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</si>
  <si>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</si>
  <si>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</si>
  <si>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</si>
  <si>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</si>
  <si>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</si>
  <si>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</si>
  <si>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</si>
  <si>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</si>
  <si>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</si>
  <si>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</si>
  <si>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</si>
  <si>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</si>
  <si>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</si>
  <si>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</si>
  <si>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</si>
  <si>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</si>
  <si>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</si>
  <si>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</si>
  <si>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</si>
  <si>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</si>
  <si>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</si>
  <si>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</si>
  <si>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</si>
  <si>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</si>
  <si>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</si>
  <si>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</si>
  <si>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</si>
  <si>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</si>
  <si>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</si>
  <si>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</si>
  <si>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</si>
  <si>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</si>
  <si>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</si>
  <si>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</si>
  <si>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</si>
  <si>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</si>
  <si>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</si>
  <si>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</si>
  <si>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</si>
  <si>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</si>
  <si>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</si>
  <si>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</si>
  <si>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</si>
  <si>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</si>
  <si>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</si>
  <si>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</si>
  <si>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</si>
  <si>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</si>
  <si>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</si>
  <si>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</si>
  <si>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</si>
  <si>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</si>
  <si>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</si>
  <si>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</si>
  <si>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</si>
  <si>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</si>
  <si>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</si>
  <si>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</si>
  <si>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</si>
  <si>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</si>
  <si>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</si>
  <si>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</si>
  <si>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</si>
  <si>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</si>
  <si>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</si>
  <si>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</si>
  <si>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</si>
  <si>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</si>
  <si>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</si>
  <si>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</si>
  <si>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</si>
  <si>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</si>
  <si>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</si>
  <si>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</si>
  <si>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</si>
  <si>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</si>
  <si>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</si>
  <si>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</si>
  <si>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</si>
  <si>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</si>
  <si>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</si>
  <si>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</si>
  <si>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</si>
  <si>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</si>
  <si>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</si>
  <si>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</si>
  <si>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</si>
  <si>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</si>
  <si>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</si>
  <si>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</si>
  <si>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</si>
  <si>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</si>
  <si>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</si>
  <si>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</si>
  <si>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</si>
  <si>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</si>
  <si>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</si>
  <si>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</si>
  <si>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</si>
  <si>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</si>
  <si>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</si>
  <si>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</si>
  <si>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</si>
  <si>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</si>
  <si>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</si>
  <si>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</si>
  <si>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</si>
  <si>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</si>
  <si>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</si>
  <si>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</si>
  <si>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</si>
  <si>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</si>
  <si>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</si>
  <si>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</si>
  <si>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</si>
  <si>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</si>
  <si>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</si>
  <si>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</si>
  <si>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</si>
  <si>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</si>
  <si>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</si>
  <si>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</si>
  <si>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</si>
  <si>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</si>
  <si>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</si>
  <si>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</si>
  <si>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</si>
  <si>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</si>
  <si>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</si>
  <si>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</si>
  <si>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</si>
  <si>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</si>
  <si>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</si>
  <si>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</si>
  <si>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</si>
  <si>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</si>
  <si>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</si>
  <si>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</si>
  <si>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</si>
  <si>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</si>
  <si>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</si>
  <si>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</si>
  <si>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</si>
  <si>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</si>
  <si>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</si>
  <si>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</si>
  <si>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</si>
  <si>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</si>
  <si>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</si>
  <si>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</si>
  <si>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</si>
  <si>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</si>
  <si>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</si>
  <si>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</si>
  <si>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</si>
  <si>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</si>
  <si>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</si>
  <si>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</si>
  <si>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</si>
  <si>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</si>
  <si>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</si>
  <si>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</si>
  <si>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</si>
  <si>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</si>
  <si>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</si>
  <si>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</si>
  <si>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</si>
  <si>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</si>
  <si>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</si>
  <si>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</si>
  <si>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</si>
  <si>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</si>
  <si>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</si>
  <si>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</si>
  <si>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</si>
  <si>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</si>
  <si>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</si>
  <si>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</si>
  <si>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</si>
  <si>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</si>
  <si>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</si>
  <si>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</si>
  <si>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</si>
  <si>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</si>
  <si>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</si>
  <si>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</si>
  <si>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</si>
  <si>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</si>
  <si>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</si>
  <si>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</si>
  <si>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</si>
  <si>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</si>
  <si>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</si>
  <si>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</si>
  <si>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</si>
  <si>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</si>
  <si>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</si>
  <si>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</si>
  <si>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</si>
  <si>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</si>
  <si>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</si>
  <si>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</si>
  <si>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</si>
  <si>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</si>
  <si>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</si>
  <si>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</si>
  <si>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</si>
  <si>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</si>
  <si>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</si>
  <si>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</si>
  <si>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</si>
  <si>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</si>
  <si>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</si>
  <si>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</si>
  <si>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</si>
  <si>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</si>
  <si>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</si>
  <si>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</si>
  <si>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</si>
  <si>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</si>
  <si>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</si>
  <si>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</si>
  <si>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</si>
  <si>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</si>
  <si>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</si>
  <si>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</si>
  <si>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</si>
  <si>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</si>
  <si>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</si>
  <si>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</si>
  <si>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</si>
  <si>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</si>
  <si>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</si>
  <si>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</si>
  <si>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</si>
  <si>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</si>
  <si>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</si>
  <si>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</si>
  <si>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</si>
  <si>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</si>
  <si>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</si>
  <si>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</si>
  <si>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</si>
  <si>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</si>
  <si>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</si>
  <si>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</si>
  <si>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</si>
  <si>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</si>
  <si>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</si>
  <si>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</si>
  <si>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</si>
  <si>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</si>
  <si>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</si>
  <si>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</si>
  <si>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</si>
  <si>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</si>
  <si>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</si>
  <si>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</si>
  <si>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</si>
  <si>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</si>
  <si>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</si>
  <si>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</si>
  <si>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</si>
  <si>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</si>
  <si>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</si>
  <si>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</si>
  <si>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</si>
  <si>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</si>
  <si>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</si>
  <si>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</si>
  <si>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</si>
  <si>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</si>
  <si>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</si>
  <si>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</si>
  <si>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</si>
  <si>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</si>
  <si>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</si>
  <si>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</si>
  <si>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</si>
  <si>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</si>
  <si>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</si>
  <si>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</si>
  <si>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</si>
  <si>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</si>
  <si>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</si>
  <si>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</si>
  <si>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</si>
  <si>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</si>
  <si>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</si>
  <si>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</si>
  <si>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</si>
  <si>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</si>
  <si>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</si>
  <si>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</si>
  <si>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</si>
  <si>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</si>
  <si>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</si>
  <si>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</si>
  <si>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</si>
  <si>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</si>
  <si>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</si>
  <si>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</si>
  <si>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</si>
  <si>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</si>
  <si>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</si>
  <si>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</si>
  <si>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</si>
  <si>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</si>
  <si>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</si>
  <si>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</si>
  <si>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</si>
  <si>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</si>
  <si>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</si>
  <si>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</si>
  <si>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</si>
  <si>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</si>
  <si>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</si>
  <si>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</si>
  <si>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</si>
  <si>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</si>
  <si>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</si>
  <si>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</si>
  <si>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</si>
  <si>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</si>
  <si>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</si>
  <si>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</si>
  <si>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</si>
  <si>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</si>
  <si>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</si>
  <si>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</si>
  <si>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</si>
  <si>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</si>
  <si>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</si>
  <si>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</si>
  <si>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</si>
  <si>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</si>
  <si>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</si>
  <si>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</si>
  <si>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</si>
  <si>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</si>
  <si>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</si>
  <si>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</si>
  <si>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</si>
  <si>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</si>
  <si>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</si>
  <si>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</si>
  <si>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</si>
  <si>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</si>
  <si>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</si>
  <si>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</si>
  <si>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</si>
  <si>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</si>
  <si>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</si>
  <si>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</si>
  <si>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</si>
  <si>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</si>
  <si>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</si>
  <si>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</si>
  <si>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</si>
  <si>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</si>
  <si>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</si>
  <si>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</si>
  <si>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</si>
  <si>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</si>
  <si>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</si>
  <si>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</si>
  <si>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</si>
  <si>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</si>
  <si>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</si>
  <si>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</si>
  <si>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</si>
  <si>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</si>
  <si>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</si>
  <si>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</si>
  <si>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</si>
  <si>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</si>
  <si>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</si>
  <si>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</si>
  <si>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</si>
  <si>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</si>
  <si>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</si>
  <si>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</si>
  <si>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</si>
  <si>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</si>
  <si>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</si>
  <si>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</si>
  <si>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</si>
  <si>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</si>
  <si>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</si>
  <si>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</si>
  <si>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</si>
  <si>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</si>
  <si>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</si>
  <si>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</si>
  <si>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</si>
  <si>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</si>
  <si>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</si>
  <si>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</si>
  <si>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</si>
  <si>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</si>
  <si>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</si>
  <si>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</si>
  <si>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</si>
  <si>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</si>
  <si>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</si>
  <si>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</si>
  <si>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</si>
  <si>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</si>
  <si>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</si>
  <si>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</si>
  <si>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</si>
  <si>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</si>
  <si>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</si>
  <si>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</si>
  <si>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</si>
  <si>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</si>
  <si>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</si>
  <si>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</si>
  <si>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</si>
  <si>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</si>
  <si>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</si>
  <si>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</si>
  <si>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</si>
  <si>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</si>
  <si>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</si>
  <si>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</si>
  <si>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</si>
  <si>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</si>
  <si>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</si>
  <si>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</si>
  <si>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</si>
  <si>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</si>
  <si>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</si>
  <si>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</si>
  <si>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</si>
  <si>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</si>
  <si>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</si>
  <si>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</si>
  <si>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</si>
  <si>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</si>
  <si>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</si>
  <si>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</si>
  <si>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</si>
  <si>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</si>
  <si>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</si>
  <si>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</si>
  <si>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</si>
  <si>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</si>
  <si>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</si>
  <si>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</si>
  <si>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</si>
  <si>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</si>
  <si>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</si>
  <si>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</si>
  <si>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</si>
  <si>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</si>
  <si>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</si>
  <si>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</si>
  <si>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</si>
  <si>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</si>
  <si>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</si>
  <si>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</si>
  <si>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</si>
  <si>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</si>
  <si>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</si>
  <si>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</si>
  <si>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</si>
  <si>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</si>
  <si>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</si>
  <si>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</si>
  <si>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</si>
  <si>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</si>
  <si>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</si>
  <si>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</si>
  <si>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</si>
  <si>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</si>
  <si>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</si>
  <si>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</si>
  <si>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</si>
  <si>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</si>
  <si>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</si>
  <si>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</si>
  <si>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</si>
  <si>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</si>
  <si>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</si>
  <si>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</si>
  <si>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</si>
  <si>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</si>
  <si>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</si>
  <si>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</si>
  <si>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</si>
  <si>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</si>
  <si>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</si>
  <si>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</si>
  <si>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</si>
  <si>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</si>
  <si>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</si>
  <si>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</si>
  <si>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</si>
  <si>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</si>
  <si>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</si>
  <si>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</si>
  <si>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</si>
  <si>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</si>
  <si>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</si>
  <si>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</si>
  <si>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</si>
  <si>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</si>
  <si>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</si>
  <si>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</si>
  <si>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</si>
  <si>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</si>
  <si>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</si>
  <si>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</si>
  <si>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</si>
  <si>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</si>
  <si>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</si>
  <si>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</si>
  <si>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</si>
  <si>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</si>
  <si>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</si>
  <si>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</si>
  <si>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</si>
  <si>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</si>
  <si>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</si>
  <si>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</si>
  <si>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</si>
  <si>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</si>
  <si>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</si>
  <si>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</si>
  <si>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</si>
  <si>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</si>
  <si>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</si>
  <si>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</si>
  <si>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</si>
  <si>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</si>
  <si>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</si>
  <si>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</si>
  <si>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</si>
  <si>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</si>
  <si>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</si>
  <si>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</si>
  <si>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</si>
  <si>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</si>
  <si>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</si>
  <si>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</si>
  <si>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</si>
  <si>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</si>
  <si>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</si>
  <si>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</si>
  <si>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</si>
  <si>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</si>
  <si>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</si>
  <si>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</si>
  <si>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</si>
  <si>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</si>
  <si>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</si>
  <si>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</si>
  <si>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</si>
  <si>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</si>
  <si>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</si>
  <si>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</si>
  <si>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</si>
  <si>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</si>
  <si>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</si>
  <si>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</si>
  <si>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</si>
  <si>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</si>
  <si>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</si>
  <si>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</si>
  <si>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</si>
  <si>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</si>
  <si>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</si>
  <si>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</si>
  <si>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</si>
  <si>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</si>
  <si>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</si>
  <si>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</si>
  <si>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</si>
  <si>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</si>
  <si>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</si>
  <si>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</si>
  <si>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</si>
  <si>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</si>
  <si>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</si>
  <si>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</si>
  <si>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</si>
  <si>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</si>
  <si>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</si>
  <si>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</si>
  <si>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</si>
  <si>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</si>
  <si>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</si>
  <si>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</si>
  <si>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</si>
  <si>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</si>
  <si>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</si>
  <si>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</si>
  <si>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</si>
  <si>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</si>
  <si>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</si>
  <si>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</si>
  <si>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</si>
  <si>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</si>
  <si>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</si>
  <si>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</si>
  <si>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</si>
  <si>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</si>
  <si>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</si>
  <si>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</si>
  <si>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</si>
  <si>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</si>
  <si>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</si>
  <si>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</si>
  <si>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</si>
  <si>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</si>
  <si>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</si>
  <si>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</si>
  <si>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</si>
  <si>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</si>
  <si>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</si>
  <si>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</si>
  <si>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</si>
  <si>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</si>
  <si>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</si>
  <si>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</si>
  <si>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</si>
  <si>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</si>
  <si>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</si>
  <si>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</si>
  <si>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</si>
  <si>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</si>
  <si>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</si>
  <si>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</si>
  <si>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</si>
  <si>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</si>
  <si>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</si>
  <si>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</si>
  <si>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</si>
  <si>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</si>
  <si>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</si>
  <si>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</si>
  <si>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</si>
  <si>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</si>
  <si>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</si>
  <si>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</si>
  <si>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</si>
  <si>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</si>
  <si>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</si>
  <si>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</si>
  <si>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</si>
  <si>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</si>
  <si>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</si>
  <si>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</si>
  <si>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</si>
  <si>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</si>
  <si>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</si>
  <si>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</si>
  <si>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</si>
  <si>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</si>
  <si>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</si>
  <si>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</si>
  <si>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</si>
  <si>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</si>
  <si>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</si>
  <si>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</si>
  <si>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</si>
  <si>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</si>
  <si>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</si>
  <si>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</si>
  <si>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</si>
  <si>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</si>
  <si>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</si>
  <si>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</si>
  <si>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</si>
  <si>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</si>
  <si>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</si>
  <si>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</si>
  <si>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</si>
  <si>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</si>
  <si>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</si>
  <si>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</si>
  <si>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</si>
  <si>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</si>
  <si>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</si>
  <si>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</si>
  <si>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</si>
  <si>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</si>
  <si>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</si>
  <si>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</si>
  <si>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</si>
  <si>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</si>
  <si>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</si>
  <si>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</si>
  <si>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</si>
  <si>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</si>
  <si>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</si>
  <si>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</si>
  <si>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</si>
  <si>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</si>
  <si>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</si>
  <si>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</si>
  <si>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</si>
  <si>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</si>
  <si>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</si>
  <si>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</si>
  <si>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</si>
  <si>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</si>
  <si>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</si>
  <si>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</si>
  <si>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</si>
  <si>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</si>
  <si>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</si>
  <si>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</si>
  <si>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</si>
  <si>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</si>
  <si>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</si>
  <si>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</si>
  <si>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</si>
  <si>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</si>
  <si>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</si>
  <si>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</si>
  <si>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</si>
  <si>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</si>
  <si>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</si>
  <si>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</si>
  <si>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</si>
  <si>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</si>
  <si>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</si>
  <si>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</si>
  <si>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</si>
  <si>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</si>
  <si>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</si>
  <si>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</si>
  <si>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</si>
  <si>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</si>
  <si>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</si>
  <si>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</si>
  <si>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</si>
  <si>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</si>
  <si>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</si>
  <si>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</si>
  <si>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</si>
  <si>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</si>
  <si>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</si>
  <si>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</si>
  <si>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</si>
  <si>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</si>
  <si>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</si>
  <si>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</si>
  <si>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</si>
  <si>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</si>
  <si>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</si>
  <si>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</si>
  <si>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</si>
  <si>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</si>
  <si>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</si>
  <si>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</si>
  <si>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</si>
  <si>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</si>
  <si>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</si>
  <si>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</si>
  <si>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</si>
  <si>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</si>
  <si>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</si>
  <si>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</si>
  <si>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</si>
  <si>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</si>
  <si>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</si>
  <si>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</si>
  <si>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</si>
  <si>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</si>
  <si>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</si>
  <si>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</si>
  <si>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</si>
  <si>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</si>
  <si>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</si>
  <si>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</si>
  <si>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</si>
  <si>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</si>
  <si>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</si>
  <si>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</si>
  <si>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</si>
  <si>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</si>
  <si>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</si>
  <si>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</si>
  <si>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</si>
  <si>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</si>
  <si>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</si>
  <si>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</si>
  <si>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</si>
  <si>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</si>
  <si>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</si>
  <si>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</si>
  <si>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</si>
  <si>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</si>
  <si>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</si>
  <si>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</si>
  <si>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</si>
  <si>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</si>
  <si>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</si>
  <si>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</si>
  <si>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</si>
  <si>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</si>
  <si>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</si>
  <si>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</si>
  <si>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</si>
  <si>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</si>
  <si>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</si>
  <si>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</si>
  <si>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</si>
  <si>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</si>
  <si>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</si>
  <si>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</si>
  <si>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</si>
  <si>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</si>
  <si>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</si>
  <si>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</si>
  <si>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</si>
  <si>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</si>
  <si>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</si>
  <si>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</si>
  <si>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</si>
  <si>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</si>
  <si>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</si>
  <si>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</si>
  <si>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</si>
  <si>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</si>
  <si>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</si>
  <si>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</si>
  <si>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</si>
  <si>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</si>
  <si>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</si>
  <si>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</si>
  <si>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</si>
  <si>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</si>
  <si>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</si>
  <si>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</si>
  <si>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</si>
  <si>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</si>
  <si>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</si>
  <si>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</si>
  <si>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</si>
  <si>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</si>
  <si>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</si>
  <si>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</si>
  <si>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</si>
  <si>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</si>
  <si>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</si>
  <si>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</si>
  <si>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</si>
  <si>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</si>
  <si>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</si>
  <si>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</si>
  <si>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</si>
  <si>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</si>
  <si>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</si>
  <si>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</si>
  <si>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</si>
  <si>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</si>
  <si>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</si>
  <si>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</si>
  <si>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</si>
  <si>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</si>
  <si>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</si>
  <si>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</si>
  <si>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</si>
  <si>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</si>
  <si>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</si>
  <si>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</si>
  <si>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</si>
  <si>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</si>
  <si>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</si>
  <si>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</si>
  <si>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</si>
  <si>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</si>
  <si>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</si>
  <si>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</si>
  <si>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</si>
  <si>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</si>
  <si>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</si>
  <si>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</si>
  <si>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</si>
  <si>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</si>
  <si>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</si>
  <si>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</si>
  <si>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</si>
  <si>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</si>
  <si>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</si>
  <si>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</si>
  <si>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</si>
  <si>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</si>
  <si>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</si>
  <si>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</si>
  <si>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</si>
  <si>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</si>
  <si>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</si>
  <si>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</si>
  <si>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</si>
  <si>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</si>
  <si>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</si>
  <si>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</si>
  <si>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</si>
  <si>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</si>
  <si>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</si>
  <si>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</si>
  <si>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</si>
  <si>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</si>
  <si>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</si>
  <si>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</si>
  <si>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</si>
  <si>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</si>
  <si>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</si>
  <si>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</si>
  <si>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</si>
  <si>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</si>
  <si>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</si>
  <si>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</si>
  <si>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</si>
  <si>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</si>
  <si>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</si>
  <si>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</si>
  <si>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</si>
  <si>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</si>
  <si>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</si>
  <si>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</si>
  <si>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</si>
  <si>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</si>
  <si>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</si>
  <si>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</si>
  <si>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</si>
  <si>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</si>
  <si>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</si>
  <si>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</si>
  <si>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</si>
  <si>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</si>
  <si>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</si>
  <si>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</si>
  <si>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</si>
  <si>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</si>
  <si>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</si>
  <si>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</si>
  <si>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</si>
  <si>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</si>
  <si>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</si>
  <si>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</si>
  <si>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</si>
  <si>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</si>
  <si>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</si>
  <si>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</si>
  <si>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</si>
  <si>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</si>
  <si>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</si>
  <si>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</si>
  <si>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</si>
  <si>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</si>
  <si>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</si>
  <si>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</si>
  <si>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</si>
  <si>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</si>
  <si>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</si>
  <si>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</si>
  <si>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</si>
  <si>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</si>
  <si>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</si>
  <si>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</si>
  <si>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</si>
  <si>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</si>
  <si>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</si>
  <si>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</si>
  <si>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</si>
  <si>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</si>
  <si>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</si>
  <si>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</si>
  <si>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</si>
  <si>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</si>
  <si>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</si>
  <si>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</si>
  <si>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</si>
  <si>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</si>
  <si>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</si>
  <si>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</si>
  <si>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</si>
  <si>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</si>
  <si>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</si>
  <si>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</si>
  <si>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</si>
  <si>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</si>
  <si>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</si>
  <si>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</si>
  <si>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</si>
  <si>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</si>
  <si>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</si>
  <si>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</si>
  <si>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</si>
  <si>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</si>
  <si>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</si>
  <si>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</si>
  <si>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</si>
  <si>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</si>
  <si>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</si>
  <si>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</si>
  <si>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</si>
  <si>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</si>
  <si>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</si>
  <si>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</si>
  <si>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</si>
  <si>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</si>
  <si>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</si>
  <si>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</si>
  <si>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</si>
  <si>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</si>
  <si>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</si>
  <si>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</si>
  <si>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</si>
  <si>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</si>
  <si>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</si>
  <si>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</si>
  <si>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</si>
  <si>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</si>
  <si>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</si>
  <si>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</si>
  <si>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</si>
  <si>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</si>
  <si>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</si>
  <si>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</si>
  <si>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</si>
  <si>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</si>
  <si>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</si>
  <si>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</si>
  <si>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</si>
  <si>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</si>
  <si>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</si>
  <si>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</si>
  <si>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</si>
  <si>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</si>
  <si>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</si>
  <si>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</si>
  <si>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</si>
  <si>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</si>
  <si>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</si>
  <si>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</si>
  <si>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</si>
  <si>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</si>
  <si>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</si>
  <si>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</si>
  <si>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</si>
  <si>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</si>
  <si>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</si>
  <si>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</si>
  <si>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</si>
  <si>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</si>
  <si>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</si>
  <si>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</si>
  <si>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</si>
  <si>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</si>
  <si>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</si>
  <si>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</si>
  <si>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</si>
  <si>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</si>
  <si>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</si>
  <si>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</si>
  <si>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</si>
  <si>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</si>
  <si>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</si>
  <si>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</si>
  <si>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</si>
  <si>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</si>
  <si>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</si>
  <si>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</si>
  <si>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</si>
  <si>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</si>
  <si>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</si>
  <si>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</si>
  <si>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</si>
  <si>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</si>
  <si>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</si>
  <si>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</si>
  <si>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</si>
  <si>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</si>
  <si>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</si>
  <si>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</si>
  <si>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</si>
  <si>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</si>
  <si>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</si>
  <si>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</si>
  <si>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</si>
  <si>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</si>
  <si>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</si>
  <si>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</si>
  <si>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</si>
  <si>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</si>
  <si>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</si>
  <si>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</si>
  <si>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</si>
  <si>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</si>
  <si>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</si>
  <si>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</si>
  <si>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</si>
  <si>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</si>
  <si>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</si>
  <si>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</si>
  <si>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</si>
  <si>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</si>
  <si>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</si>
  <si>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</si>
  <si>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</si>
  <si>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</si>
  <si>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</si>
  <si>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</si>
  <si>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</si>
  <si>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</si>
  <si>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</si>
  <si>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</si>
  <si>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</si>
  <si>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</si>
  <si>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</si>
  <si>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</si>
  <si>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</si>
  <si>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</si>
  <si>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</si>
  <si>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</si>
  <si>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</si>
  <si>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</si>
  <si>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</si>
  <si>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</si>
  <si>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</si>
  <si>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</si>
  <si>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</si>
  <si>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</si>
  <si>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</si>
  <si>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</si>
  <si>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</si>
  <si>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</si>
  <si>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</si>
  <si>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</si>
  <si>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</si>
  <si>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</si>
  <si>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</si>
  <si>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</si>
  <si>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</si>
  <si>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</si>
  <si>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</si>
  <si>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</si>
  <si>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</si>
  <si>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</si>
  <si>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</si>
  <si>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</si>
  <si>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</si>
  <si>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</si>
  <si>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</si>
  <si>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</si>
  <si>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</si>
  <si>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</si>
  <si>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</si>
  <si>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</si>
  <si>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</si>
  <si>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</si>
  <si>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</si>
  <si>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</si>
  <si>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</si>
  <si>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</si>
  <si>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</si>
  <si>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</si>
  <si>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</si>
  <si>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</si>
  <si>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</si>
  <si>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</si>
  <si>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</si>
  <si>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</si>
  <si>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</si>
  <si>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</si>
  <si>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</si>
  <si>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</si>
  <si>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</si>
  <si>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</si>
  <si>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</si>
  <si>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</si>
  <si>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</si>
  <si>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</si>
  <si>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</si>
  <si>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</si>
  <si>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</si>
  <si>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</si>
  <si>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</si>
  <si>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</si>
  <si>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</si>
  <si>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</si>
  <si>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</si>
  <si>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</si>
  <si>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</si>
  <si>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</si>
  <si>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</si>
  <si>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</si>
  <si>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</si>
  <si>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</si>
  <si>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</si>
  <si>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</si>
  <si>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</si>
  <si>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</si>
  <si>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</si>
  <si>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</si>
  <si>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</si>
  <si>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</si>
  <si>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</si>
  <si>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</si>
  <si>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</si>
  <si>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</si>
  <si>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</si>
  <si>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</si>
  <si>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</si>
  <si>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</si>
  <si>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</si>
  <si>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</si>
  <si>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</si>
  <si>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</si>
  <si>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</si>
  <si>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</si>
  <si>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</si>
  <si>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</si>
  <si>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</si>
  <si>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</si>
  <si>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</si>
  <si>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</si>
  <si>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</si>
  <si>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</si>
  <si>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</si>
  <si>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</si>
  <si>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</si>
  <si>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</si>
  <si>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</si>
  <si>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</si>
  <si>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</si>
  <si>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</si>
  <si>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</si>
  <si>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</si>
  <si>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</si>
  <si>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</si>
  <si>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</si>
  <si>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</si>
  <si>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</si>
  <si>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</si>
  <si>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</si>
  <si>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</si>
  <si>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</si>
  <si>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</si>
  <si>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</si>
  <si>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</si>
  <si>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</si>
  <si>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</si>
  <si>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</si>
  <si>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</si>
  <si>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</si>
  <si>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</si>
  <si>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</si>
  <si>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</si>
  <si>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</si>
  <si>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</si>
  <si>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</si>
  <si>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</si>
  <si>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</si>
  <si>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</si>
  <si>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</si>
  <si>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</si>
  <si>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</si>
  <si>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</si>
  <si>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</si>
  <si>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</si>
  <si>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</si>
  <si>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</si>
  <si>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</si>
  <si>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</si>
  <si>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</si>
  <si>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</si>
  <si>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</si>
  <si>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</si>
  <si>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</si>
  <si>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</si>
  <si>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</si>
  <si>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</si>
  <si>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</si>
  <si>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</si>
  <si>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</si>
  <si>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</si>
  <si>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</si>
  <si>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</si>
  <si>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</si>
  <si>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</si>
  <si>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</si>
  <si>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</si>
  <si>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</si>
  <si>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</si>
  <si>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</si>
  <si>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</si>
  <si>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</si>
  <si>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</si>
  <si>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</si>
  <si>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</si>
  <si>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</si>
  <si>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</si>
  <si>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</si>
  <si>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</si>
  <si>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</si>
  <si>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</si>
  <si>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</si>
  <si>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</si>
  <si>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</si>
  <si>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</si>
  <si>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</si>
  <si>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</si>
  <si>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</si>
  <si>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</si>
  <si>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</si>
  <si>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</si>
  <si>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</si>
  <si>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</si>
  <si>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</si>
  <si>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</si>
  <si>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</si>
  <si>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</si>
  <si>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</si>
  <si>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</si>
  <si>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</si>
  <si>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</si>
  <si>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</si>
  <si>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</si>
  <si>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</si>
  <si>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</si>
  <si>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</si>
  <si>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</si>
  <si>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</si>
  <si>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</si>
  <si>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</si>
  <si>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</si>
  <si>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</si>
  <si>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</si>
  <si>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</si>
  <si>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</si>
  <si>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</si>
  <si>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</si>
  <si>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</si>
  <si>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</si>
  <si>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</si>
  <si>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</si>
  <si>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</si>
  <si>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</si>
  <si>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</si>
  <si>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</si>
  <si>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</si>
  <si>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</si>
  <si>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</si>
  <si>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</si>
  <si>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</si>
  <si>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</si>
  <si>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</si>
  <si>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</si>
  <si>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</si>
  <si>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</si>
  <si>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</si>
  <si>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</si>
  <si>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</si>
  <si>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</si>
  <si>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</si>
  <si>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</si>
  <si>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</si>
  <si>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</si>
  <si>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</si>
  <si>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</si>
  <si>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</si>
  <si>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</si>
  <si>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</si>
  <si>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</si>
  <si>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</si>
  <si>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</si>
  <si>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</si>
  <si>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</si>
  <si>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</si>
  <si>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</si>
  <si>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</si>
  <si>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</si>
  <si>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</si>
  <si>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</si>
  <si>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</si>
  <si>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</si>
  <si>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</si>
  <si>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</si>
  <si>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</si>
  <si>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</si>
  <si>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</si>
  <si>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</si>
  <si>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</si>
  <si>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</si>
  <si>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</si>
  <si>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</si>
  <si>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</si>
  <si>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</si>
  <si>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</si>
  <si>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</si>
  <si>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</si>
  <si>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</si>
  <si>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</si>
  <si>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</si>
  <si>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</si>
  <si>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</si>
  <si>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</si>
  <si>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</si>
  <si>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</si>
  <si>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</si>
  <si>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</si>
  <si>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</si>
  <si>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</si>
  <si>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</si>
  <si>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</si>
  <si>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</si>
  <si>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</si>
  <si>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</si>
  <si>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</si>
  <si>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</si>
  <si>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</si>
  <si>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</si>
  <si>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</si>
  <si>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</si>
  <si>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</si>
  <si>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</si>
  <si>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</si>
  <si>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</si>
  <si>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</si>
  <si>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</si>
  <si>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</si>
  <si>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</si>
  <si>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</si>
  <si>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</si>
  <si>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</si>
  <si>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</si>
  <si>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</si>
  <si>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</si>
  <si>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</si>
  <si>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</si>
  <si>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</si>
  <si>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</si>
  <si>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</si>
  <si>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</si>
  <si>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</si>
  <si>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</si>
  <si>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</si>
  <si>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</si>
  <si>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</si>
  <si>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</si>
  <si>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</si>
  <si>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</si>
  <si>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</si>
  <si>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</si>
  <si>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</si>
  <si>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</si>
  <si>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</si>
  <si>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</si>
  <si>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</si>
  <si>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</si>
  <si>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</si>
  <si>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</si>
  <si>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</si>
  <si>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</si>
  <si>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</si>
  <si>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</si>
  <si>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</si>
  <si>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</si>
  <si>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</si>
  <si>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</si>
  <si>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</si>
  <si>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</si>
  <si>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</si>
  <si>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</si>
  <si>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</si>
  <si>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</si>
  <si>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</si>
  <si>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</si>
  <si>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</si>
  <si>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</si>
  <si>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</si>
  <si>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</si>
  <si>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</si>
  <si>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</si>
  <si>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</si>
  <si>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</si>
  <si>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</si>
  <si>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</si>
  <si>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</si>
  <si>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</si>
  <si>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</si>
  <si>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</si>
  <si>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</si>
  <si>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</si>
  <si>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</si>
  <si>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</si>
  <si>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</si>
  <si>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</si>
  <si>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</si>
  <si>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</si>
  <si>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</si>
  <si>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</si>
  <si>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</si>
  <si>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</si>
  <si>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</si>
  <si>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</si>
  <si>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</si>
  <si>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</si>
  <si>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</si>
  <si>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</si>
  <si>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</si>
  <si>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</si>
  <si>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</si>
  <si>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</si>
  <si>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</si>
  <si>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</si>
  <si>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</si>
  <si>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</si>
  <si>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</si>
  <si>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</si>
  <si>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</si>
  <si>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</si>
  <si>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</si>
  <si>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</si>
  <si>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</si>
  <si>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</si>
  <si>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</si>
  <si>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</si>
  <si>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</si>
  <si>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</si>
  <si>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</si>
  <si>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</si>
  <si>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</si>
  <si>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</si>
  <si>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</si>
  <si>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</si>
  <si>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</si>
  <si>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</si>
  <si>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</si>
  <si>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</si>
  <si>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</si>
  <si>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</si>
  <si>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</si>
  <si>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</si>
  <si>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</si>
  <si>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</si>
  <si>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</si>
  <si>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</si>
  <si>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</si>
  <si>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</si>
  <si>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</si>
  <si>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</si>
  <si>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</si>
  <si>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</si>
  <si>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</si>
  <si>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</si>
  <si>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</si>
  <si>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</si>
  <si>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</si>
  <si>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</si>
  <si>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</si>
  <si>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</si>
  <si>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</si>
  <si>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</si>
  <si>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</si>
  <si>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</si>
  <si>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</si>
  <si>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</si>
  <si>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</si>
  <si>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</si>
  <si>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</si>
  <si>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</si>
  <si>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</si>
  <si>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</si>
  <si>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</si>
  <si>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</si>
  <si>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</si>
  <si>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</si>
  <si>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</si>
  <si>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</si>
  <si>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</si>
  <si>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</si>
  <si>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</si>
  <si>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</si>
  <si>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</si>
  <si>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</si>
  <si>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</si>
  <si>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</si>
  <si>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</si>
  <si>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</si>
  <si>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</si>
  <si>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</si>
  <si>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</si>
  <si>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</si>
  <si>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</si>
  <si>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</si>
  <si>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</si>
  <si>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</si>
  <si>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</si>
  <si>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</si>
  <si>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</si>
  <si>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</si>
  <si>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</si>
  <si>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</si>
  <si>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</si>
  <si>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</si>
  <si>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</si>
  <si>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</si>
  <si>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</si>
  <si>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</si>
  <si>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</si>
  <si>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</si>
  <si>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</si>
  <si>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</si>
  <si>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</si>
  <si>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</si>
  <si>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</si>
  <si>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</si>
  <si>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</si>
  <si>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</si>
  <si>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</si>
  <si>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</si>
  <si>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</si>
  <si>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</si>
  <si>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</si>
  <si>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</si>
  <si>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</si>
  <si>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</si>
  <si>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</si>
  <si>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</si>
  <si>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</si>
  <si>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</si>
  <si>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</si>
  <si>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</si>
  <si>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</si>
  <si>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</si>
  <si>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</si>
  <si>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</si>
  <si>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</si>
  <si>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</si>
  <si>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</si>
  <si>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</si>
  <si>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</si>
  <si>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</si>
  <si>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</si>
  <si>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</si>
  <si>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</si>
  <si>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</si>
  <si>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</si>
  <si>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</si>
  <si>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</si>
  <si>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</si>
  <si>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</si>
  <si>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</si>
  <si>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</si>
  <si>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</si>
  <si>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</si>
  <si>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</si>
  <si>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</si>
  <si>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</si>
  <si>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</si>
  <si>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</si>
  <si>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</si>
  <si>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</si>
  <si>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</si>
  <si>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</si>
  <si>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</si>
  <si>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</si>
  <si>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</si>
  <si>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</si>
  <si>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</si>
  <si>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</si>
  <si>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</si>
  <si>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</si>
  <si>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</si>
  <si>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</si>
  <si>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</si>
  <si>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</si>
  <si>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</si>
  <si>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</si>
  <si>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</si>
  <si>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</si>
  <si>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</si>
  <si>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</si>
  <si>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</si>
  <si>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</si>
  <si>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</si>
  <si>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</si>
  <si>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</si>
  <si>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</si>
  <si>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</si>
  <si>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</si>
  <si>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</si>
  <si>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</si>
  <si>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</si>
  <si>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</si>
  <si>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</si>
  <si>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</si>
  <si>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</si>
  <si>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</si>
  <si>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</si>
  <si>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</si>
  <si>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</si>
  <si>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</si>
  <si>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</si>
  <si>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</si>
  <si>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</si>
  <si>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</si>
  <si>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</si>
  <si>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</si>
  <si>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</si>
  <si>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</si>
  <si>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</si>
  <si>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</si>
  <si>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</si>
  <si>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</si>
  <si>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</si>
  <si>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</si>
  <si>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</si>
  <si>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</si>
  <si>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</si>
  <si>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</si>
  <si>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</si>
  <si>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</si>
  <si>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</si>
  <si>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</si>
  <si>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</si>
  <si>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</si>
  <si>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</si>
  <si>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</si>
  <si>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</si>
  <si>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</si>
  <si>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</si>
  <si>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</si>
  <si>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</si>
  <si>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</si>
  <si>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</si>
  <si>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</si>
  <si>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</si>
  <si>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</si>
  <si>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</si>
  <si>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</si>
  <si>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</si>
  <si>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</si>
  <si>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</si>
  <si>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</si>
  <si>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</si>
  <si>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</si>
  <si>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</si>
  <si>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</si>
  <si>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</si>
  <si>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</si>
  <si>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</si>
  <si>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</si>
  <si>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</si>
  <si>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</si>
  <si>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</si>
  <si>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</si>
  <si>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</si>
  <si>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</si>
  <si>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</si>
  <si>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</si>
  <si>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</si>
  <si>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</si>
  <si>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</si>
  <si>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</si>
  <si>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</si>
  <si>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</si>
  <si>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</si>
  <si>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</si>
  <si>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</si>
  <si>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</si>
  <si>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</si>
  <si>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</si>
  <si>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</si>
  <si>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</si>
  <si>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</si>
  <si>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</si>
  <si>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</si>
  <si>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</si>
  <si>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</si>
  <si>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</si>
  <si>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</si>
  <si>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</si>
  <si>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</si>
  <si>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</si>
  <si>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</si>
  <si>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</si>
  <si>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</si>
  <si>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</si>
  <si>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</si>
  <si>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</si>
  <si>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</si>
  <si>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</si>
  <si>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</si>
  <si>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</si>
  <si>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</si>
  <si>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</si>
  <si>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</si>
  <si>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</si>
  <si>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</si>
  <si>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</si>
  <si>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</si>
  <si>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</si>
  <si>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</si>
  <si>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</si>
  <si>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</si>
  <si>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</si>
  <si>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</si>
  <si>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</si>
  <si>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</si>
  <si>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</si>
  <si>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</si>
  <si>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</si>
  <si>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</si>
  <si>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</si>
  <si>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</si>
  <si>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</si>
  <si>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</si>
  <si>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</si>
  <si>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</si>
  <si>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</si>
  <si>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</si>
  <si>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</si>
  <si>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</si>
  <si>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</si>
  <si>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</si>
  <si>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</si>
  <si>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</si>
  <si>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</si>
  <si>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</si>
  <si>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</si>
  <si>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</si>
  <si>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</si>
  <si>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</si>
  <si>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</si>
  <si>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</si>
  <si>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</si>
  <si>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</si>
  <si>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</si>
  <si>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</si>
  <si>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</si>
  <si>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</si>
  <si>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</si>
  <si>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</si>
  <si>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</si>
  <si>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</si>
  <si>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</si>
  <si>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</si>
  <si>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</si>
  <si>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</si>
  <si>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</si>
  <si>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</si>
  <si>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</si>
  <si>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</si>
  <si>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</si>
  <si>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</si>
  <si>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</si>
  <si>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</si>
  <si>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</si>
  <si>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</si>
  <si>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</si>
  <si>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</si>
  <si>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</si>
  <si>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</si>
  <si>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</si>
  <si>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</si>
  <si>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</si>
  <si>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</si>
  <si>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</si>
  <si>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</si>
  <si>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</si>
  <si>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</si>
  <si>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</si>
  <si>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</si>
  <si>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</si>
  <si>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</si>
  <si>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</si>
  <si>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</si>
  <si>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</si>
  <si>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</si>
  <si>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</si>
  <si>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</si>
  <si>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</si>
  <si>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</si>
  <si>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</si>
  <si>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</si>
  <si>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</si>
  <si>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</si>
  <si>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</si>
  <si>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</si>
  <si>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</si>
  <si>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</si>
  <si>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</si>
  <si>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</si>
  <si>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</si>
  <si>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</si>
  <si>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</si>
  <si>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</si>
  <si>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</si>
  <si>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</si>
  <si>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</si>
  <si>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</si>
  <si>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</si>
  <si>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</si>
  <si>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</si>
  <si>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</si>
  <si>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</si>
  <si>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</si>
  <si>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</si>
  <si>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</si>
  <si>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</si>
  <si>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</si>
  <si>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</si>
  <si>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</si>
  <si>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</si>
  <si>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</si>
  <si>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</si>
  <si>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</si>
  <si>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</si>
  <si>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</si>
  <si>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</si>
  <si>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</si>
  <si>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</si>
  <si>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</si>
  <si>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</si>
  <si>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</si>
  <si>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</si>
  <si>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</si>
  <si>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</si>
  <si>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</si>
  <si>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</si>
  <si>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</si>
  <si>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</si>
  <si>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</si>
  <si>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</si>
  <si>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</si>
  <si>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</si>
  <si>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</si>
  <si>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</si>
  <si>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</si>
  <si>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</si>
  <si>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</si>
  <si>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</si>
  <si>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</si>
  <si>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</si>
  <si>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</si>
  <si>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</si>
  <si>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</si>
  <si>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</si>
  <si>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</si>
  <si>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</si>
  <si>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</si>
  <si>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</si>
  <si>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</si>
  <si>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</si>
  <si>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</si>
  <si>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</si>
  <si>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</si>
  <si>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</si>
  <si>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</si>
  <si>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</si>
  <si>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</si>
  <si>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</si>
  <si>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</si>
  <si>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</si>
  <si>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</si>
  <si>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</si>
  <si>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</si>
  <si>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</si>
  <si>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</si>
  <si>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</si>
  <si>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</si>
  <si>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</si>
  <si>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</si>
  <si>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</si>
  <si>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</si>
  <si>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</si>
  <si>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</si>
  <si>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</si>
  <si>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</si>
  <si>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</si>
  <si>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</si>
  <si>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</si>
  <si>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</si>
  <si>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</si>
  <si>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</si>
  <si>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</si>
  <si>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</si>
  <si>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</si>
  <si>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</si>
  <si>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</si>
  <si>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</si>
  <si>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</si>
  <si>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</si>
  <si>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</si>
  <si>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</si>
  <si>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</si>
  <si>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</si>
  <si>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</si>
  <si>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</si>
  <si>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</si>
  <si>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</si>
  <si>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</si>
  <si>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</si>
  <si>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</si>
  <si>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</si>
  <si>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</si>
  <si>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</si>
  <si>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</si>
  <si>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</si>
  <si>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</si>
  <si>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</si>
  <si>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</si>
  <si>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</si>
  <si>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</si>
  <si>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</si>
  <si>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</si>
  <si>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</si>
  <si>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</si>
  <si>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</si>
  <si>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</si>
  <si>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</si>
  <si>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</si>
  <si>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</si>
  <si>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</si>
  <si>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</si>
  <si>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</si>
  <si>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</si>
  <si>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</si>
  <si>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</si>
  <si>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</si>
  <si>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</si>
  <si>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</si>
  <si>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</si>
  <si>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</si>
  <si>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</si>
  <si>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</si>
  <si>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</si>
  <si>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</si>
  <si>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</si>
  <si>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</si>
  <si>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</si>
  <si>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</si>
  <si>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</si>
  <si>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</si>
  <si>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</si>
  <si>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</si>
  <si>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</si>
  <si>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</si>
  <si>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</si>
  <si>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</si>
  <si>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</si>
  <si>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</si>
  <si>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</si>
  <si>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</si>
  <si>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</si>
  <si>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</si>
  <si>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</si>
  <si>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</si>
  <si>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</si>
  <si>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</si>
  <si>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</si>
  <si>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</si>
  <si>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</si>
  <si>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</si>
  <si>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</si>
  <si>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</si>
  <si>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</si>
  <si>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</si>
  <si>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</si>
  <si>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</si>
  <si>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</si>
  <si>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</si>
  <si>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</si>
  <si>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</si>
  <si>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</si>
  <si>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</si>
  <si>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</si>
  <si>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</si>
  <si>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</si>
  <si>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</si>
  <si>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</si>
  <si>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</si>
  <si>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</si>
  <si>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</si>
  <si>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</si>
  <si>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</si>
  <si>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</si>
  <si>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</si>
  <si>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</si>
  <si>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</si>
  <si>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</si>
  <si>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</si>
  <si>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</si>
  <si>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</si>
  <si>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</si>
  <si>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</si>
  <si>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</si>
  <si>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</si>
  <si>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</si>
  <si>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</si>
  <si>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</si>
  <si>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</si>
  <si>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</si>
  <si>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</si>
  <si>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</si>
  <si>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</si>
  <si>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</si>
  <si>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</si>
  <si>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</si>
  <si>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</si>
  <si>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</si>
  <si>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</si>
  <si>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</si>
  <si>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</si>
  <si>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</si>
  <si>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</si>
  <si>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</si>
  <si>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</si>
  <si>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</si>
  <si>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</si>
  <si>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</si>
  <si>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</si>
  <si>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</si>
  <si>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</si>
  <si>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</si>
  <si>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</si>
  <si>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</si>
  <si>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</si>
  <si>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</si>
  <si>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</si>
  <si>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</si>
  <si>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</si>
  <si>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</si>
  <si>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</si>
  <si>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</si>
  <si>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</si>
  <si>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</si>
  <si>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</si>
  <si>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</si>
  <si>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</si>
  <si>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</si>
  <si>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</si>
  <si>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</si>
  <si>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</si>
  <si>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</si>
  <si>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</si>
  <si>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</si>
  <si>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</si>
  <si>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</si>
  <si>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</si>
  <si>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</si>
  <si>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</si>
  <si>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</si>
  <si>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</si>
  <si>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</si>
  <si>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</si>
  <si>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</si>
  <si>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</si>
  <si>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</si>
  <si>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</si>
  <si>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</si>
  <si>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</si>
  <si>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</si>
  <si>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</si>
  <si>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</si>
  <si>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</si>
  <si>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</si>
  <si>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</si>
  <si>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</si>
  <si>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</si>
  <si>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</si>
  <si>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</si>
  <si>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</si>
  <si>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</si>
  <si>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</si>
  <si>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</si>
  <si>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</si>
  <si>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</si>
  <si>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</si>
  <si>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</si>
  <si>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</si>
  <si>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</si>
  <si>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</si>
  <si>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</si>
  <si>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</si>
  <si>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</si>
  <si>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</si>
  <si>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</si>
  <si>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</si>
  <si>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</si>
  <si>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</si>
  <si>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</si>
  <si>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</si>
  <si>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</si>
  <si>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</si>
  <si>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</si>
  <si>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</si>
  <si>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</si>
  <si>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</si>
  <si>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</si>
  <si>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</si>
  <si>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</si>
  <si>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</si>
  <si>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</si>
  <si>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</si>
  <si>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</si>
  <si>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</si>
  <si>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</si>
  <si>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</si>
  <si>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</si>
  <si>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</si>
  <si>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</si>
  <si>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</si>
  <si>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</si>
  <si>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</si>
  <si>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</si>
  <si>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</si>
  <si>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</si>
  <si>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</si>
  <si>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</si>
  <si>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</si>
  <si>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</si>
  <si>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</si>
  <si>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</si>
  <si>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</si>
  <si>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</si>
  <si>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</si>
  <si>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</si>
  <si>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</si>
  <si>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</si>
  <si>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</si>
  <si>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</si>
  <si>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</si>
  <si>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</si>
  <si>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</si>
  <si>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</si>
  <si>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</si>
  <si>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</si>
  <si>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</si>
  <si>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</si>
  <si>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</si>
  <si>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</si>
  <si>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</si>
  <si>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</si>
  <si>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</si>
  <si>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</si>
  <si>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</si>
  <si>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</si>
  <si>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</si>
  <si>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</si>
  <si>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</si>
  <si>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</si>
  <si>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</si>
  <si>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</si>
  <si>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</si>
  <si>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</si>
  <si>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</si>
  <si>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</si>
  <si>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</si>
  <si>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</si>
  <si>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</si>
  <si>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</si>
  <si>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</si>
  <si>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</si>
  <si>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</si>
  <si>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</si>
  <si>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</si>
  <si>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</si>
  <si>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</si>
  <si>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</si>
  <si>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</si>
  <si>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</si>
  <si>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</si>
  <si>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</si>
  <si>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</si>
  <si>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</si>
  <si>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</si>
  <si>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</si>
  <si>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</si>
  <si>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</si>
  <si>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</si>
  <si>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</si>
  <si>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</si>
  <si>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</si>
  <si>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</si>
  <si>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</si>
  <si>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</si>
  <si>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</si>
  <si>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</si>
  <si>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</si>
  <si>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</si>
  <si>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</si>
  <si>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</si>
  <si>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</si>
  <si>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</si>
  <si>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</si>
  <si>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</si>
  <si>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</si>
  <si>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</si>
  <si>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</si>
  <si>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</si>
  <si>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</si>
  <si>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</si>
  <si>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</si>
  <si>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</si>
  <si>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</si>
  <si>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</si>
  <si>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</si>
  <si>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</si>
  <si>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</si>
  <si>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</si>
  <si>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</si>
  <si>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</si>
  <si>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</si>
  <si>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</si>
  <si>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</si>
  <si>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</si>
  <si>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</si>
  <si>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</si>
  <si>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</si>
  <si>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</si>
  <si>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</si>
  <si>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</si>
  <si>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</si>
  <si>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</si>
  <si>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</si>
  <si>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</si>
  <si>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</si>
  <si>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</si>
  <si>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</si>
  <si>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</si>
  <si>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</si>
  <si>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</si>
  <si>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</si>
  <si>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</si>
  <si>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</si>
  <si>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</si>
  <si>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</si>
  <si>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</si>
  <si>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</si>
  <si>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</si>
  <si>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</si>
  <si>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</si>
  <si>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</si>
  <si>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</si>
  <si>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</si>
  <si>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</si>
  <si>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</si>
  <si>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</si>
  <si>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</si>
  <si>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</si>
  <si>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</si>
  <si>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</si>
  <si>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</si>
  <si>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</si>
  <si>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</si>
  <si>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</si>
  <si>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</si>
  <si>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</si>
  <si>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</si>
  <si>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</si>
  <si>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</si>
  <si>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</si>
  <si>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</si>
  <si>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</si>
  <si>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</si>
  <si>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</si>
  <si>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</si>
  <si>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</si>
  <si>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</si>
  <si>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</si>
  <si>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</si>
  <si>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</si>
  <si>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</si>
  <si>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</si>
  <si>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</si>
  <si>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</si>
  <si>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</si>
  <si>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</si>
  <si>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</si>
  <si>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</si>
  <si>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</si>
  <si>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</si>
  <si>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</si>
  <si>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</si>
  <si>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</si>
  <si>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</si>
  <si>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</si>
  <si>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</si>
  <si>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</si>
  <si>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</si>
  <si>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</si>
  <si>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</si>
  <si>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</si>
  <si>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</si>
  <si>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</si>
  <si>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</si>
  <si>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</si>
  <si>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</si>
  <si>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</si>
  <si>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</si>
  <si>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</si>
  <si>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</si>
  <si>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</si>
  <si>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</si>
  <si>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</si>
  <si>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</si>
  <si>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</si>
  <si>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</si>
  <si>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</si>
  <si>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</si>
  <si>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</si>
  <si>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</si>
  <si>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</si>
  <si>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</si>
  <si>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</si>
  <si>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</si>
  <si>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</si>
  <si>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</si>
  <si>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</si>
  <si>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</si>
  <si>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</si>
  <si>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</si>
  <si>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</si>
  <si>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</si>
  <si>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</si>
  <si>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</si>
  <si>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</si>
  <si>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</si>
  <si>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</si>
  <si>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</si>
  <si>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</si>
  <si>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</si>
  <si>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</si>
  <si>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</si>
  <si>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</si>
  <si>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</si>
  <si>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</si>
  <si>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</si>
  <si>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</si>
  <si>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</si>
  <si>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</si>
  <si>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</si>
  <si>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</si>
  <si>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</si>
  <si>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</si>
  <si>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</si>
  <si>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</si>
  <si>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</si>
  <si>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</si>
  <si>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</si>
  <si>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</si>
  <si>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</si>
  <si>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</si>
  <si>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</si>
  <si>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</si>
  <si>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</si>
  <si>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</si>
  <si>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</si>
  <si>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</si>
  <si>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</si>
  <si>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</si>
  <si>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</si>
  <si>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</si>
  <si>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</si>
  <si>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</si>
  <si>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</si>
  <si>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</si>
  <si>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</si>
  <si>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</si>
  <si>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</si>
  <si>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</si>
  <si>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</si>
  <si>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</si>
  <si>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</si>
  <si>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</si>
  <si>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</si>
  <si>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</si>
  <si>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</si>
  <si>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</si>
  <si>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</si>
  <si>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</si>
  <si>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</si>
  <si>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</si>
  <si>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</si>
  <si>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</si>
  <si>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</si>
  <si>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</si>
  <si>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</si>
  <si>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</si>
  <si>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</si>
  <si>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</si>
  <si>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</si>
  <si>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</si>
  <si>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</si>
  <si>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</si>
  <si>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</si>
  <si>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</si>
  <si>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</si>
  <si>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</si>
  <si>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</si>
  <si>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</si>
  <si>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</si>
  <si>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</si>
  <si>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</si>
  <si>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</si>
  <si>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</si>
  <si>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</si>
  <si>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</si>
  <si>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</si>
  <si>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</si>
  <si>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</si>
  <si>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</si>
  <si>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</si>
  <si>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</si>
  <si>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</si>
  <si>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</si>
  <si>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</si>
  <si>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</si>
  <si>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</si>
  <si>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</si>
  <si>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</si>
  <si>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</si>
  <si>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</si>
  <si>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</si>
  <si>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</si>
  <si>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</si>
  <si>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</si>
  <si>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</si>
  <si>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</si>
  <si>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</si>
  <si>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</si>
  <si>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</si>
  <si>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</si>
  <si>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</si>
  <si>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</si>
  <si>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</si>
  <si>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</si>
  <si>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</si>
  <si>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</si>
  <si>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</si>
  <si>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</si>
  <si>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</si>
  <si>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</si>
  <si>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</si>
  <si>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</si>
  <si>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</si>
  <si>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</si>
  <si>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</si>
  <si>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</si>
  <si>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</si>
  <si>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</si>
  <si>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</si>
  <si>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</si>
  <si>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</si>
  <si>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</si>
  <si>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</si>
  <si>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</si>
  <si>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</si>
  <si>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</si>
  <si>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</si>
  <si>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</si>
  <si>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</si>
  <si>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</si>
  <si>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</si>
  <si>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</si>
  <si>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</si>
  <si>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</si>
  <si>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</si>
  <si>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</si>
  <si>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</si>
  <si>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</si>
  <si>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</si>
  <si>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</si>
  <si>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</si>
  <si>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</si>
  <si>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</si>
  <si>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</si>
  <si>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</si>
  <si>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</si>
  <si>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</si>
  <si>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</si>
  <si>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</si>
  <si>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</si>
  <si>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</si>
  <si>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</si>
  <si>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</si>
  <si>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</si>
  <si>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</si>
  <si>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</si>
  <si>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</si>
  <si>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</si>
  <si>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</si>
  <si>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</si>
  <si>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</si>
  <si>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</si>
  <si>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</si>
  <si>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</si>
  <si>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</si>
  <si>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</si>
  <si>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</si>
  <si>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</si>
  <si>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</si>
  <si>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</si>
  <si>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</si>
  <si>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</si>
  <si>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</si>
  <si>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</si>
  <si>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</si>
  <si>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</si>
  <si>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</si>
  <si>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</si>
  <si>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</si>
  <si>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</si>
  <si>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</si>
  <si>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</si>
  <si>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</si>
  <si>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</si>
  <si>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</si>
  <si>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</si>
  <si>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</si>
  <si>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</si>
  <si>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</si>
  <si>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</si>
  <si>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</si>
  <si>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</si>
  <si>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</si>
  <si>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</si>
  <si>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</si>
  <si>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</si>
  <si>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</si>
  <si>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</si>
  <si>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</si>
  <si>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</si>
  <si>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</si>
  <si>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</si>
  <si>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</si>
  <si>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</si>
  <si>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</si>
  <si>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</si>
  <si>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</si>
  <si>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</si>
  <si>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</si>
  <si>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</si>
  <si>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</si>
  <si>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</si>
  <si>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</si>
  <si>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</si>
  <si>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</si>
  <si>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</si>
  <si>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</si>
  <si>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</si>
  <si>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</si>
  <si>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</si>
  <si>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</si>
  <si>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</si>
  <si>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</si>
  <si>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</si>
  <si>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</si>
  <si>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</si>
  <si>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</si>
  <si>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</si>
  <si>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</si>
  <si>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</si>
  <si>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</si>
  <si>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</si>
  <si>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</si>
  <si>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</si>
  <si>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</si>
  <si>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</si>
  <si>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</si>
  <si>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</si>
  <si>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</si>
  <si>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</si>
  <si>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</si>
  <si>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</si>
  <si>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</si>
  <si>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</si>
  <si>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</si>
  <si>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</si>
  <si>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</si>
  <si>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</si>
  <si>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</si>
  <si>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</si>
  <si>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</si>
  <si>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</si>
  <si>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</si>
  <si>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</si>
  <si>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</si>
  <si>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</si>
  <si>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</si>
  <si>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</si>
  <si>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</si>
  <si>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</si>
  <si>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</si>
  <si>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</si>
  <si>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</si>
  <si>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</si>
  <si>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</si>
  <si>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</si>
  <si>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</si>
  <si>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</si>
  <si>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</si>
  <si>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</si>
  <si>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</si>
  <si>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</si>
  <si>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</si>
  <si>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</si>
  <si>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</si>
  <si>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</si>
  <si>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</si>
  <si>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</si>
  <si>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</si>
  <si>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</si>
  <si>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</si>
  <si>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</si>
  <si>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</si>
  <si>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</si>
  <si>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</si>
  <si>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</si>
  <si>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</si>
  <si>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</si>
  <si>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</si>
  <si>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</si>
  <si>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</si>
  <si>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</si>
  <si>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</si>
  <si>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</si>
  <si>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</si>
  <si>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</si>
  <si>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</si>
  <si>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</si>
  <si>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</si>
  <si>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</si>
  <si>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</si>
  <si>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</si>
  <si>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</si>
  <si>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</si>
  <si>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</si>
  <si>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</si>
  <si>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</si>
  <si>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</si>
  <si>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</si>
  <si>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</si>
  <si>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</si>
  <si>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</si>
  <si>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</si>
  <si>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</si>
  <si>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</si>
  <si>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</si>
  <si>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</si>
  <si>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</si>
  <si>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</si>
  <si>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</si>
  <si>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</si>
  <si>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</si>
  <si>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</si>
  <si>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</si>
  <si>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</si>
  <si>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</si>
  <si>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</si>
  <si>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</si>
  <si>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</si>
  <si>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</si>
  <si>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</si>
  <si>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</si>
  <si>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</si>
  <si>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</si>
  <si>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</si>
  <si>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</si>
  <si>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</si>
  <si>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</si>
  <si>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</si>
  <si>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</si>
  <si>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</si>
  <si>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</si>
  <si>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</si>
  <si>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</si>
  <si>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</si>
  <si>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</si>
  <si>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</si>
  <si>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</si>
  <si>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</si>
  <si>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</si>
  <si>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</si>
  <si>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</si>
  <si>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</si>
  <si>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</si>
  <si>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</si>
  <si>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</si>
  <si>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</si>
  <si>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</si>
  <si>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</si>
  <si>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</si>
  <si>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</si>
  <si>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</si>
  <si>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</si>
  <si>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</si>
  <si>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</si>
  <si>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</si>
  <si>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</si>
  <si>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</si>
  <si>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</si>
  <si>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</si>
  <si>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</si>
  <si>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</si>
  <si>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</si>
  <si>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</si>
  <si>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</si>
  <si>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</si>
  <si>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</si>
  <si>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</si>
  <si>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</si>
  <si>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</si>
  <si>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</si>
  <si>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</si>
  <si>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</si>
  <si>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</si>
  <si>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</si>
  <si>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</si>
  <si>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</si>
  <si>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</si>
  <si>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</si>
  <si>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</si>
  <si>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</si>
  <si>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</si>
  <si>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</si>
  <si>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</si>
  <si>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</si>
  <si>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</si>
  <si>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</si>
  <si>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</si>
  <si>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</si>
  <si>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</si>
  <si>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</si>
  <si>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</si>
  <si>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</si>
  <si>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</si>
  <si>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</si>
  <si>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</si>
  <si>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</si>
  <si>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</si>
  <si>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</si>
  <si>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</si>
  <si>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</si>
  <si>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</si>
  <si>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</si>
  <si>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</si>
  <si>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</si>
  <si>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</si>
  <si>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</si>
  <si>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</si>
  <si>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</si>
  <si>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</si>
  <si>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</si>
  <si>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</si>
  <si>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</si>
  <si>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</si>
  <si>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</si>
  <si>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</si>
  <si>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</si>
  <si>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</si>
  <si>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</si>
  <si>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</si>
  <si>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</si>
  <si>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</si>
  <si>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</si>
  <si>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</si>
  <si>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</si>
  <si>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</si>
  <si>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</si>
  <si>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</si>
  <si>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</si>
  <si>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</si>
  <si>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</si>
  <si>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</si>
  <si>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</si>
  <si>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</si>
  <si>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</si>
  <si>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</si>
  <si>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</si>
  <si>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</si>
  <si>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</si>
  <si>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</si>
  <si>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</si>
  <si>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</si>
  <si>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</si>
  <si>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</si>
  <si>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</si>
  <si>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</si>
  <si>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</si>
  <si>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</si>
  <si>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</si>
  <si>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</si>
  <si>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</si>
  <si>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</si>
  <si>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</si>
  <si>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</si>
  <si>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</si>
  <si>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</si>
  <si>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</si>
  <si>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</si>
  <si>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</si>
  <si>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</si>
  <si>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</si>
  <si>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</si>
  <si>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</si>
  <si>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</si>
  <si>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</si>
  <si>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</si>
  <si>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</si>
  <si>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</si>
  <si>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</si>
  <si>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</si>
  <si>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</si>
  <si>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</si>
  <si>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</si>
  <si>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</si>
  <si>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</si>
  <si>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</si>
  <si>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</si>
  <si>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</si>
  <si>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</si>
  <si>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</si>
  <si>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</si>
  <si>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</si>
  <si>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</si>
  <si>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</si>
  <si>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</si>
  <si>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</si>
  <si>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</si>
  <si>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</si>
  <si>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</si>
  <si>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</si>
  <si>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</si>
  <si>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</si>
  <si>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</si>
  <si>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</si>
  <si>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</si>
  <si>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</si>
  <si>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</si>
  <si>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</si>
  <si>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</si>
  <si>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</si>
  <si>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</si>
  <si>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</si>
  <si>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</si>
  <si>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</si>
  <si>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</si>
  <si>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</si>
  <si>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</si>
  <si>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</si>
  <si>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</si>
  <si>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</si>
  <si>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</si>
  <si>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</si>
  <si>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</si>
  <si>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</si>
  <si>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</si>
  <si>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</si>
  <si>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</si>
  <si>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</si>
  <si>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</si>
  <si>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</si>
  <si>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</si>
  <si>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</si>
  <si>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</si>
  <si>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</si>
  <si>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</si>
  <si>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</si>
  <si>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</si>
  <si>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</si>
  <si>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</si>
  <si>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</si>
  <si>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</si>
  <si>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</si>
  <si>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</si>
  <si>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</si>
  <si>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</si>
  <si>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</si>
  <si>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</si>
  <si>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</si>
  <si>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</si>
  <si>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</si>
  <si>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</si>
  <si>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</si>
  <si>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</si>
  <si>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</si>
  <si>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</si>
  <si>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</si>
  <si>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</si>
  <si>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</si>
  <si>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</si>
  <si>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</si>
  <si>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</si>
  <si>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</si>
  <si>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</si>
  <si>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</si>
  <si>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</si>
  <si>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</si>
  <si>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</si>
  <si>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</si>
  <si>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</si>
  <si>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</si>
  <si>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</si>
  <si>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</si>
  <si>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</si>
  <si>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</si>
  <si>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</si>
  <si>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</si>
  <si>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</si>
  <si>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</si>
  <si>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</si>
  <si>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</si>
  <si>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</si>
  <si>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</si>
  <si>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</si>
  <si>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</si>
  <si>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</si>
  <si>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</si>
  <si>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</si>
  <si>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</si>
  <si>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</si>
  <si>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</si>
  <si>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</si>
  <si>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</si>
  <si>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</si>
  <si>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</si>
  <si>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</si>
  <si>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</si>
  <si>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</si>
  <si>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</si>
  <si>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</si>
  <si>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</si>
  <si>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</si>
  <si>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</si>
  <si>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</si>
  <si>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</si>
  <si>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</si>
  <si>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</si>
  <si>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</si>
  <si>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</si>
  <si>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</si>
  <si>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</si>
  <si>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</si>
  <si>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</si>
  <si>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</si>
  <si>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</si>
  <si>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</si>
  <si>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</si>
  <si>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</si>
  <si>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</si>
  <si>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</si>
  <si>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</si>
  <si>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</si>
  <si>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</si>
  <si>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</si>
  <si>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</si>
  <si>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</si>
  <si>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</si>
  <si>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</si>
  <si>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</si>
  <si>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</si>
  <si>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</si>
  <si>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</si>
  <si>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</si>
  <si>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</si>
  <si>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</si>
  <si>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</si>
  <si>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</si>
  <si>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</si>
  <si>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</si>
  <si>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</si>
  <si>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</si>
  <si>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</si>
  <si>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</si>
  <si>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</si>
  <si>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</si>
  <si>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</si>
  <si>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</si>
  <si>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</si>
  <si>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</si>
  <si>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</si>
  <si>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</si>
  <si>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</si>
  <si>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</si>
  <si>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</si>
  <si>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</si>
  <si>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</si>
  <si>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</si>
  <si>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</si>
  <si>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</si>
  <si>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</si>
  <si>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</si>
  <si>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</si>
  <si>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</si>
  <si>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</si>
  <si>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</si>
  <si>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</si>
  <si>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</si>
  <si>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</si>
  <si>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</si>
  <si>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</si>
  <si>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</si>
  <si>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</si>
  <si>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</si>
  <si>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</si>
  <si>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</si>
  <si>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</si>
  <si>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</si>
  <si>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</si>
  <si>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</si>
  <si>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</si>
  <si>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</si>
  <si>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</si>
  <si>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</si>
  <si>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</si>
  <si>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</si>
  <si>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</si>
  <si>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</si>
  <si>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</si>
  <si>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</si>
  <si>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</si>
  <si>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</si>
  <si>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</si>
  <si>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</si>
  <si>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</si>
  <si>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</si>
  <si>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</si>
  <si>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</si>
  <si>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</si>
  <si>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</si>
  <si>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</si>
  <si>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</si>
  <si>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</si>
  <si>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</si>
  <si>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</si>
  <si>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</si>
  <si>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</si>
  <si>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</si>
  <si>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</si>
  <si>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</si>
  <si>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</si>
  <si>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</si>
  <si>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</si>
  <si>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</si>
  <si>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</si>
  <si>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</si>
  <si>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</si>
  <si>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</si>
  <si>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</si>
  <si>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</si>
  <si>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</si>
  <si>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</si>
  <si>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</si>
  <si>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</si>
  <si>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</si>
  <si>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</si>
  <si>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</si>
  <si>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</si>
  <si>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</si>
  <si>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</si>
  <si>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</si>
  <si>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</si>
  <si>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</si>
  <si>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</si>
  <si>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</si>
  <si>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</si>
  <si>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</si>
  <si>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</si>
  <si>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</si>
  <si>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</si>
  <si>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</si>
  <si>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</si>
  <si>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</si>
  <si>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</si>
  <si>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</si>
  <si>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</si>
  <si>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</si>
  <si>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</si>
  <si>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</si>
  <si>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</si>
  <si>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</si>
  <si>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</si>
  <si>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</si>
  <si>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</si>
  <si>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</si>
  <si>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</si>
  <si>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</si>
  <si>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</si>
  <si>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</si>
  <si>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</si>
  <si>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</si>
  <si>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</si>
  <si>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</si>
  <si>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</si>
  <si>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</si>
  <si>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</si>
  <si>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</si>
  <si>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</si>
  <si>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</si>
  <si>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</si>
  <si>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</si>
  <si>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</si>
  <si>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</si>
  <si>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</si>
  <si>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</si>
  <si>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</si>
  <si>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</si>
  <si>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</si>
  <si>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</si>
  <si>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</si>
  <si>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</si>
  <si>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</si>
  <si>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</si>
  <si>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</si>
  <si>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</si>
  <si>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</si>
  <si>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</si>
  <si>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</si>
  <si>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</si>
  <si>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</si>
  <si>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</si>
  <si>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</si>
  <si>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</si>
  <si>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</si>
  <si>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</si>
  <si>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</si>
  <si>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</si>
  <si>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</si>
  <si>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</si>
  <si>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</si>
  <si>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</si>
  <si>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</si>
  <si>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</si>
  <si>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</si>
  <si>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</si>
  <si>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</si>
  <si>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</si>
  <si>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</si>
  <si>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</si>
  <si>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</si>
  <si>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</si>
  <si>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</si>
  <si>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</si>
  <si>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</si>
  <si>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</si>
  <si>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</si>
  <si>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</si>
  <si>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</si>
  <si>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</si>
  <si>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</si>
  <si>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</si>
  <si>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</si>
  <si>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</si>
  <si>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</si>
  <si>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</si>
  <si>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</si>
  <si>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</si>
  <si>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</si>
  <si>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</si>
  <si>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</si>
  <si>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</si>
  <si>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</si>
  <si>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</si>
  <si>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</si>
  <si>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</si>
  <si>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</si>
  <si>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</si>
  <si>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</si>
  <si>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</si>
  <si>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</si>
  <si>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</si>
  <si>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</si>
  <si>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</si>
  <si>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</si>
  <si>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</si>
  <si>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</si>
  <si>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</si>
  <si>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</si>
  <si>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</si>
  <si>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</si>
  <si>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</si>
  <si>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</si>
  <si>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</si>
  <si>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</si>
  <si>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</si>
  <si>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</si>
  <si>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</si>
  <si>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</si>
  <si>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</si>
  <si>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</si>
  <si>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</si>
  <si>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</si>
  <si>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</si>
  <si>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</si>
  <si>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</si>
  <si>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</si>
  <si>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</si>
  <si>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</si>
  <si>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</si>
  <si>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</si>
  <si>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</si>
  <si>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</si>
  <si>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</si>
  <si>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</si>
  <si>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</si>
  <si>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</si>
  <si>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</si>
  <si>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</si>
  <si>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</si>
  <si>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</si>
  <si>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</si>
  <si>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</si>
  <si>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</si>
  <si>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</si>
  <si>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</si>
  <si>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</si>
  <si>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</si>
  <si>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</si>
  <si>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</si>
  <si>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</si>
  <si>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</si>
  <si>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</si>
  <si>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</si>
  <si>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</si>
  <si>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</si>
  <si>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</si>
  <si>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</si>
  <si>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</si>
  <si>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</si>
  <si>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</si>
  <si>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</si>
  <si>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</si>
  <si>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</si>
  <si>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</si>
  <si>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</si>
  <si>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</si>
  <si>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</si>
  <si>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</si>
  <si>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</si>
  <si>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</si>
  <si>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</si>
  <si>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</si>
  <si>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</si>
  <si>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</si>
  <si>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</si>
  <si>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</si>
  <si>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</si>
  <si>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</si>
  <si>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</si>
  <si>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</si>
  <si>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</si>
  <si>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</si>
  <si>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</si>
  <si>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</si>
  <si>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</si>
  <si>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</si>
  <si>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</si>
  <si>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</si>
  <si>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</si>
  <si>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</si>
  <si>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</si>
  <si>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</si>
  <si>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</si>
  <si>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</si>
  <si>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</si>
  <si>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</si>
  <si>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</si>
  <si>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</si>
  <si>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</si>
  <si>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</si>
  <si>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</si>
  <si>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</si>
  <si>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</si>
  <si>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</si>
  <si>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</si>
  <si>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</si>
  <si>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</si>
  <si>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</si>
  <si>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</si>
  <si>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</si>
  <si>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</si>
  <si>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</si>
  <si>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</si>
  <si>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</si>
  <si>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</si>
  <si>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</si>
  <si>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</si>
  <si>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</si>
  <si>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</si>
  <si>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</si>
  <si>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</si>
  <si>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</si>
  <si>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</si>
  <si>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</si>
  <si>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</si>
  <si>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</si>
  <si>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</si>
  <si>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</si>
  <si>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</si>
  <si>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</si>
  <si>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</si>
  <si>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</si>
  <si>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</si>
  <si>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</si>
  <si>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</si>
  <si>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</si>
  <si>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</si>
  <si>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</si>
  <si>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</si>
  <si>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</si>
  <si>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</si>
  <si>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</si>
  <si>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</si>
  <si>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</si>
  <si>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</si>
  <si>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</si>
  <si>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</si>
  <si>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</si>
  <si>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</si>
  <si>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</si>
  <si>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</si>
  <si>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</si>
  <si>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</si>
  <si>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</si>
  <si>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</si>
  <si>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</si>
  <si>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</si>
  <si>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</si>
  <si>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</si>
  <si>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</si>
  <si>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</si>
  <si>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</si>
  <si>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</si>
  <si>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</si>
  <si>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</si>
  <si>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</si>
  <si>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</si>
  <si>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</si>
  <si>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</si>
  <si>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</si>
  <si>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</si>
  <si>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</si>
  <si>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</si>
  <si>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</si>
  <si>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</si>
  <si>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</si>
  <si>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</si>
  <si>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</si>
  <si>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</si>
  <si>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</si>
  <si>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</si>
  <si>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</si>
  <si>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</si>
  <si>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</si>
  <si>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</si>
  <si>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</si>
  <si>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</si>
  <si>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</si>
  <si>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</si>
  <si>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</si>
  <si>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</si>
  <si>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</si>
  <si>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</si>
  <si>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</si>
  <si>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</si>
  <si>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</si>
  <si>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</si>
  <si>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</si>
  <si>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</si>
  <si>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</si>
  <si>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</si>
  <si>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</si>
  <si>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</si>
  <si>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</si>
  <si>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</si>
  <si>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</si>
  <si>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</si>
  <si>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</si>
  <si>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</si>
  <si>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</si>
  <si>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</si>
  <si>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</si>
  <si>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</si>
  <si>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</si>
  <si>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</si>
  <si>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</si>
  <si>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</si>
  <si>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</si>
  <si>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</si>
  <si>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</si>
  <si>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</si>
  <si>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</si>
  <si>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</si>
  <si>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</si>
  <si>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</si>
  <si>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</si>
  <si>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</si>
  <si>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</si>
  <si>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</si>
  <si>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</si>
  <si>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</si>
  <si>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</si>
  <si>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</si>
  <si>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</si>
  <si>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</si>
  <si>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</si>
  <si>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</si>
  <si>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</si>
  <si>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</si>
  <si>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</si>
  <si>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</si>
  <si>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</si>
  <si>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</si>
  <si>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</si>
  <si>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</si>
  <si>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</si>
  <si>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</si>
  <si>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</si>
  <si>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</si>
  <si>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</si>
  <si>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</si>
  <si>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</si>
  <si>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</si>
  <si>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</si>
  <si>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</si>
  <si>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</si>
  <si>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</si>
  <si>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</si>
  <si>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</si>
  <si>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</si>
  <si>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</si>
  <si>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</si>
  <si>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</si>
  <si>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</si>
  <si>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</si>
  <si>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</si>
  <si>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</si>
  <si>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</si>
  <si>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</si>
  <si>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</si>
  <si>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</si>
  <si>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</si>
  <si>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</si>
  <si>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</si>
  <si>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</si>
  <si>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</si>
  <si>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</si>
  <si>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</si>
  <si>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</si>
  <si>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</si>
  <si>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</si>
  <si>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</si>
  <si>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</si>
  <si>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</si>
  <si>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</si>
  <si>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</si>
  <si>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</si>
  <si>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</si>
  <si>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</si>
  <si>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</si>
  <si>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</si>
  <si>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</si>
  <si>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</si>
  <si>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</si>
  <si>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</si>
  <si>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</si>
  <si>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</si>
  <si>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</si>
  <si>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</si>
  <si>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</si>
  <si>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</si>
  <si>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</si>
  <si>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</si>
  <si>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</si>
  <si>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</si>
  <si>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</si>
  <si>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</si>
  <si>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</si>
  <si>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</si>
  <si>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</si>
  <si>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</si>
  <si>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</si>
  <si>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</si>
  <si>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</si>
  <si>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</si>
  <si>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</si>
  <si>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</si>
  <si>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</si>
  <si>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</si>
  <si>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</si>
  <si>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</si>
  <si>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</si>
  <si>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</si>
  <si>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</si>
  <si>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</si>
  <si>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</si>
  <si>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</si>
  <si>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</si>
  <si>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</si>
  <si>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</si>
  <si>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</si>
  <si>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</si>
  <si>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</si>
  <si>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</si>
  <si>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</si>
  <si>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</si>
  <si>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</si>
  <si>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</si>
  <si>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</si>
  <si>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</si>
  <si>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</si>
  <si>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</si>
  <si>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</si>
  <si>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</si>
  <si>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</si>
  <si>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</si>
  <si>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</si>
  <si>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</si>
  <si>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</si>
  <si>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</si>
  <si>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</si>
  <si>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</si>
  <si>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</si>
  <si>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</si>
  <si>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</si>
  <si>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</si>
  <si>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</si>
  <si>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</si>
  <si>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</si>
  <si>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</si>
  <si>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</si>
  <si>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</si>
  <si>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</si>
  <si>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</si>
  <si>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</si>
  <si>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</si>
  <si>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</si>
  <si>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</si>
  <si>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</si>
  <si>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</si>
  <si>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</si>
  <si>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</si>
  <si>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</si>
  <si>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</si>
  <si>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</si>
  <si>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</si>
  <si>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</si>
  <si>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</si>
  <si>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</si>
  <si>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</si>
  <si>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</si>
  <si>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</si>
  <si>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</si>
  <si>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</si>
  <si>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</si>
  <si>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</si>
  <si>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</si>
  <si>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</si>
  <si>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</si>
  <si>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</si>
  <si>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</si>
  <si>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</si>
  <si>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</si>
  <si>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</si>
  <si>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</si>
  <si>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</si>
  <si>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</si>
  <si>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</si>
  <si>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</si>
  <si>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</si>
  <si>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</si>
  <si>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</si>
  <si>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</si>
  <si>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</si>
  <si>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</si>
  <si>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</si>
  <si>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</si>
  <si>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</si>
  <si>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</si>
  <si>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</si>
  <si>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</si>
  <si>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</si>
  <si>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</si>
  <si>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</si>
  <si>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</si>
  <si>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</si>
  <si>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</si>
  <si>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</si>
  <si>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</si>
  <si>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</si>
  <si>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</si>
  <si>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</si>
  <si>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</si>
  <si>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</si>
  <si>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</si>
  <si>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</si>
  <si>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</si>
  <si>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</si>
  <si>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</si>
  <si>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</si>
  <si>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</si>
  <si>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</si>
  <si>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</si>
  <si>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</si>
  <si>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</si>
  <si>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</si>
  <si>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</si>
  <si>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</si>
  <si>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</si>
  <si>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</si>
  <si>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</si>
  <si>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</si>
  <si>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</si>
  <si>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</si>
  <si>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</si>
  <si>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</si>
  <si>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</si>
  <si>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</si>
  <si>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</si>
  <si>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</si>
  <si>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</si>
  <si>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</si>
  <si>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</si>
  <si>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</si>
  <si>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</si>
  <si>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</si>
  <si>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</si>
  <si>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</si>
  <si>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</si>
  <si>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</si>
  <si>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</si>
  <si>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</si>
  <si>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</si>
  <si>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</si>
  <si>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</si>
  <si>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</si>
  <si>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</si>
  <si>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</si>
  <si>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</si>
  <si>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</si>
  <si>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</si>
  <si>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</si>
  <si>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</si>
  <si>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</si>
  <si>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</si>
  <si>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</si>
  <si>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</si>
  <si>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</si>
  <si>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</si>
  <si>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</si>
  <si>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</si>
  <si>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</si>
  <si>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</si>
  <si>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</si>
  <si>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</si>
  <si>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</si>
  <si>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</si>
  <si>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</si>
  <si>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</si>
  <si>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</si>
  <si>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</si>
  <si>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</si>
  <si>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</si>
  <si>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</si>
  <si>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</si>
  <si>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</si>
  <si>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</si>
  <si>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</si>
  <si>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</si>
  <si>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</si>
  <si>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</si>
  <si>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</si>
  <si>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</si>
  <si>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</si>
  <si>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</si>
  <si>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</si>
  <si>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</si>
  <si>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</si>
  <si>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</si>
  <si>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</si>
  <si>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</si>
  <si>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</si>
  <si>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</si>
  <si>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</si>
  <si>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</si>
  <si>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</si>
  <si>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</si>
  <si>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</si>
  <si>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</si>
  <si>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</si>
  <si>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</si>
  <si>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</si>
  <si>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</si>
  <si>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</si>
  <si>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</si>
  <si>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</si>
  <si>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</si>
  <si>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</si>
  <si>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</si>
  <si>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</si>
  <si>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</si>
  <si>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</si>
  <si>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</si>
  <si>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</si>
  <si>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</si>
  <si>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</si>
  <si>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</si>
  <si>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</si>
  <si>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</si>
  <si>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</si>
  <si>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</si>
  <si>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</si>
  <si>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</si>
  <si>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</si>
  <si>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</si>
  <si>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</si>
  <si>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</si>
  <si>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</si>
  <si>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</si>
  <si>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</si>
  <si>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</si>
  <si>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</si>
  <si>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</si>
  <si>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</si>
  <si>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</si>
  <si>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</si>
  <si>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</si>
  <si>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</si>
  <si>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</si>
  <si>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</si>
  <si>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</si>
  <si>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</si>
  <si>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</si>
  <si>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</si>
  <si>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</si>
  <si>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</si>
  <si>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</si>
  <si>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</si>
  <si>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</si>
  <si>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</si>
  <si>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</si>
  <si>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</si>
  <si>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</si>
  <si>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</si>
  <si>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</si>
  <si>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</si>
  <si>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</si>
  <si>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</si>
  <si>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</si>
  <si>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</si>
  <si>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</si>
  <si>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</si>
  <si>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</si>
  <si>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</si>
  <si>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</si>
  <si>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</si>
  <si>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</si>
  <si>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</si>
  <si>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</si>
  <si>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</si>
  <si>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</si>
  <si>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</si>
  <si>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</si>
  <si>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</si>
  <si>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</si>
  <si>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</si>
  <si>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</si>
  <si>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</si>
  <si>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</si>
  <si>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</si>
  <si>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</si>
  <si>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</si>
  <si>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</si>
  <si>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</si>
  <si>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</si>
  <si>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</si>
  <si>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</si>
  <si>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</si>
  <si>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</si>
  <si>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</si>
  <si>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</si>
  <si>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</si>
  <si>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</si>
  <si>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</si>
  <si>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</si>
  <si>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</si>
  <si>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</si>
  <si>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</si>
  <si>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</si>
  <si>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</si>
  <si>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</si>
  <si>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</si>
  <si>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</si>
  <si>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</si>
  <si>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</si>
  <si>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</si>
  <si>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</si>
  <si>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</si>
  <si>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</si>
  <si>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</si>
  <si>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</si>
  <si>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</si>
  <si>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</si>
  <si>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</si>
  <si>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</si>
  <si>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</si>
  <si>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</si>
  <si>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</si>
  <si>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</si>
  <si>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</si>
  <si>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</si>
  <si>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</si>
  <si>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</si>
  <si>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</si>
  <si>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</si>
  <si>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</si>
  <si>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</si>
  <si>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</si>
  <si>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</si>
  <si>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</si>
  <si>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</si>
  <si>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</si>
  <si>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</si>
  <si>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</si>
  <si>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</si>
  <si>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</si>
  <si>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</si>
  <si>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</si>
  <si>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</si>
  <si>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</si>
  <si>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</si>
  <si>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</si>
  <si>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</si>
  <si>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</si>
  <si>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</si>
  <si>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</si>
  <si>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</si>
  <si>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</si>
  <si>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</si>
  <si>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</si>
  <si>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</si>
  <si>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</si>
  <si>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</si>
  <si>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</si>
  <si>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</si>
  <si>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</si>
  <si>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</si>
  <si>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</si>
  <si>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</si>
  <si>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</si>
  <si>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</si>
  <si>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</si>
  <si>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</si>
  <si>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</si>
  <si>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</si>
  <si>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</si>
  <si>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</si>
  <si>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</si>
  <si>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</si>
  <si>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</si>
  <si>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</si>
  <si>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</si>
  <si>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</si>
  <si>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</si>
  <si>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</si>
  <si>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</si>
  <si>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</si>
  <si>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</si>
  <si>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</si>
  <si>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</si>
  <si>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</si>
  <si>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</si>
  <si>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</si>
  <si>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</si>
  <si>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</si>
  <si>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</si>
  <si>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</si>
  <si>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</si>
  <si>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</si>
  <si>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</si>
  <si>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</si>
  <si>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</si>
  <si>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</si>
  <si>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</si>
  <si>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</si>
  <si>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</si>
  <si>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</si>
  <si>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</si>
  <si>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</si>
  <si>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</si>
  <si>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</si>
  <si>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</si>
  <si>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</si>
  <si>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</si>
  <si>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</si>
  <si>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</si>
  <si>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</si>
  <si>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</si>
  <si>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</si>
  <si>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</si>
  <si>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</si>
  <si>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</si>
  <si>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</si>
  <si>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</si>
  <si>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</si>
  <si>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</si>
  <si>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</si>
  <si>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</si>
  <si>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</si>
  <si>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</si>
  <si>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</si>
  <si>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</si>
  <si>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</si>
  <si>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</si>
  <si>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</si>
  <si>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</si>
  <si>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</si>
  <si>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</si>
  <si>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</si>
  <si>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</si>
  <si>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</si>
  <si>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</si>
  <si>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</si>
  <si>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</si>
  <si>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</si>
  <si>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</si>
  <si>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</si>
  <si>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</si>
  <si>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</si>
  <si>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</si>
  <si>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</si>
  <si>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</si>
  <si>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</si>
  <si>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</si>
  <si>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</si>
  <si>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</si>
  <si>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</si>
  <si>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</si>
  <si>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</si>
  <si>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</si>
  <si>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</si>
  <si>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</si>
  <si>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</si>
  <si>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</si>
  <si>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</si>
  <si>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</si>
  <si>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</si>
  <si>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</si>
  <si>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</si>
  <si>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</si>
  <si>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</si>
  <si>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</si>
  <si>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</si>
  <si>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</si>
  <si>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</si>
  <si>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</si>
  <si>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</si>
  <si>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</si>
  <si>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</si>
  <si>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</si>
  <si>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</si>
  <si>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</si>
  <si>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</si>
  <si>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</si>
  <si>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</si>
  <si>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</si>
  <si>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</si>
  <si>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</si>
  <si>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</si>
  <si>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</si>
  <si>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</si>
  <si>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</si>
  <si>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</si>
  <si>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</si>
  <si>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</si>
  <si>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</si>
  <si>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</si>
  <si>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</si>
  <si>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</si>
  <si>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</si>
  <si>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</si>
  <si>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</si>
  <si>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</si>
  <si>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</si>
  <si>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</si>
  <si>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</si>
  <si>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</si>
  <si>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</si>
  <si>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</si>
  <si>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</si>
  <si>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</si>
  <si>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</si>
  <si>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</si>
  <si>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</si>
  <si>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</si>
  <si>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</si>
  <si>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</si>
  <si>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</si>
  <si>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</si>
  <si>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</si>
  <si>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</si>
  <si>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</si>
  <si>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</si>
  <si>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</si>
  <si>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</si>
  <si>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</si>
  <si>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</si>
  <si>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</si>
  <si>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</si>
  <si>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</si>
  <si>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</si>
  <si>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</si>
  <si>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</si>
  <si>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</si>
  <si>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</si>
  <si>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</si>
  <si>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</si>
  <si>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</si>
  <si>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</si>
  <si>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</si>
  <si>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</si>
  <si>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</si>
  <si>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</si>
  <si>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</si>
  <si>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</si>
  <si>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</si>
  <si>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</si>
  <si>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</si>
  <si>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</si>
  <si>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</si>
  <si>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</si>
  <si>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</si>
  <si>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</si>
  <si>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</si>
  <si>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</si>
  <si>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</si>
  <si>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</si>
  <si>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</si>
  <si>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</si>
  <si>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</si>
  <si>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</si>
  <si>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</si>
  <si>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</si>
  <si>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</si>
  <si>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</si>
  <si>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</si>
  <si>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</si>
  <si>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</si>
  <si>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</si>
  <si>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</si>
  <si>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</si>
  <si>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</si>
  <si>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</si>
  <si>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</si>
  <si>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</si>
  <si>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</si>
  <si>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</si>
  <si>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</si>
  <si>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</si>
  <si>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</si>
  <si>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</si>
  <si>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</si>
  <si>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</si>
  <si>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</si>
  <si>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</si>
  <si>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</si>
  <si>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</si>
  <si>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</si>
  <si>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</si>
  <si>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</si>
  <si>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</si>
  <si>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</si>
  <si>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</si>
  <si>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</si>
  <si>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</si>
  <si>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</si>
  <si>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</si>
  <si>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</si>
  <si>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</si>
  <si>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</si>
  <si>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</si>
  <si>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</si>
  <si>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</si>
  <si>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</si>
  <si>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</si>
  <si>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</si>
  <si>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</si>
  <si>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</si>
  <si>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</si>
  <si>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</si>
  <si>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</si>
  <si>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</si>
  <si>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</si>
  <si>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</si>
  <si>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</si>
  <si>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</si>
  <si>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</si>
  <si>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</si>
  <si>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</si>
  <si>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</si>
  <si>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</si>
  <si>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</si>
  <si>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</si>
  <si>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</si>
  <si>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</si>
  <si>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</si>
  <si>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</si>
  <si>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</si>
  <si>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</si>
  <si>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</si>
  <si>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</si>
  <si>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</si>
  <si>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</si>
  <si>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</si>
  <si>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</si>
  <si>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</si>
  <si>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</si>
  <si>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</si>
  <si>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</si>
  <si>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</si>
  <si>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</si>
  <si>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</si>
  <si>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</si>
  <si>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</si>
  <si>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</si>
  <si>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</si>
  <si>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</si>
  <si>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</si>
  <si>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</si>
  <si>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</si>
  <si>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</si>
  <si>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</si>
  <si>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</si>
  <si>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</si>
  <si>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</si>
  <si>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</si>
  <si>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</si>
  <si>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</si>
  <si>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</si>
  <si>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</si>
  <si>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</si>
  <si>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</si>
  <si>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</si>
  <si>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</si>
  <si>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</si>
  <si>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</si>
  <si>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</si>
  <si>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</si>
  <si>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</si>
  <si>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</si>
  <si>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</si>
  <si>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</si>
  <si>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</si>
  <si>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</si>
  <si>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</si>
  <si>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</si>
  <si>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</si>
  <si>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</si>
  <si>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</si>
  <si>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</si>
  <si>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</si>
  <si>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</si>
  <si>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</si>
  <si>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</si>
  <si>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</si>
  <si>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</si>
  <si>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</si>
  <si>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</si>
  <si>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</si>
  <si>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</si>
  <si>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</si>
  <si>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</si>
  <si>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</si>
  <si>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</si>
  <si>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</si>
  <si>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</si>
  <si>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</si>
  <si>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</si>
  <si>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</si>
  <si>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</si>
  <si>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</si>
  <si>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</si>
  <si>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</si>
  <si>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</si>
  <si>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</si>
  <si>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</si>
  <si>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</si>
  <si>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</si>
  <si>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</si>
  <si>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</si>
  <si>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</si>
  <si>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</si>
  <si>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</si>
  <si>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</si>
  <si>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</si>
  <si>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</si>
  <si>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</si>
  <si>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</si>
  <si>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</si>
  <si>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</si>
  <si>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</si>
  <si>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</si>
  <si>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</si>
  <si>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</si>
  <si>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</si>
  <si>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</si>
  <si>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</si>
  <si>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</si>
  <si>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</si>
  <si>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</si>
  <si>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</si>
  <si>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</si>
  <si>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</si>
  <si>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</si>
  <si>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</si>
  <si>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</si>
  <si>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</si>
  <si>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</si>
  <si>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</si>
  <si>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</si>
  <si>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</si>
  <si>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</si>
  <si>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</si>
  <si>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</si>
  <si>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</si>
  <si>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</si>
  <si>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</si>
  <si>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</si>
  <si>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</si>
  <si>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</si>
  <si>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</si>
  <si>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</si>
  <si>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</si>
  <si>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</si>
  <si>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</si>
  <si>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</si>
  <si>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</si>
  <si>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</si>
  <si>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</si>
  <si>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</si>
  <si>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</si>
  <si>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</si>
  <si>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</si>
  <si>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</si>
  <si>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</si>
  <si>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</si>
  <si>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</si>
  <si>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</si>
  <si>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</si>
  <si>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</si>
  <si>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</si>
  <si>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</si>
  <si>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</si>
  <si>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</si>
  <si>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</si>
  <si>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</si>
  <si>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</si>
  <si>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</si>
  <si>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</si>
  <si>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</si>
  <si>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</si>
  <si>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</si>
  <si>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</si>
  <si>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</si>
  <si>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</si>
  <si>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</si>
  <si>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</si>
  <si>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</si>
  <si>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</si>
  <si>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</si>
  <si>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</si>
  <si>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</si>
  <si>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</si>
  <si>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</si>
  <si>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</si>
  <si>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</si>
  <si>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</si>
  <si>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</si>
  <si>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</si>
  <si>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</si>
  <si>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</si>
  <si>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</si>
  <si>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</si>
  <si>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</si>
  <si>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</si>
  <si>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</si>
  <si>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</si>
  <si>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</si>
  <si>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</si>
  <si>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</si>
  <si>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</si>
  <si>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</si>
  <si>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</si>
  <si>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</si>
  <si>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</si>
  <si>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</si>
  <si>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</si>
  <si>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</si>
  <si>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</si>
  <si>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</si>
  <si>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</si>
  <si>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</si>
  <si>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</si>
  <si>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</si>
  <si>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</si>
  <si>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</si>
  <si>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</si>
  <si>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</si>
  <si>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</si>
  <si>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</si>
  <si>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</si>
  <si>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</si>
  <si>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</si>
  <si>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</si>
  <si>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</si>
  <si>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</si>
  <si>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</si>
  <si>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</si>
  <si>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</si>
  <si>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</si>
  <si>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</si>
  <si>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</si>
  <si>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</si>
  <si>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</si>
  <si>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</si>
  <si>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</si>
  <si>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</si>
  <si>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</si>
  <si>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</si>
  <si>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</si>
  <si>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</si>
  <si>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</si>
  <si>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</si>
  <si>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</si>
  <si>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</si>
  <si>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</si>
  <si>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</si>
  <si>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</si>
  <si>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</si>
  <si>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</si>
  <si>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</si>
  <si>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</si>
  <si>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</si>
  <si>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</si>
  <si>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</si>
  <si>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</si>
  <si>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</si>
  <si>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</si>
  <si>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</si>
  <si>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</si>
  <si>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</si>
  <si>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</si>
  <si>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</si>
  <si>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</si>
  <si>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</si>
  <si>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</si>
  <si>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</si>
  <si>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</si>
  <si>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</si>
  <si>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</si>
  <si>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</si>
  <si>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</si>
  <si>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</si>
  <si>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</si>
  <si>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</si>
  <si>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</si>
  <si>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</si>
  <si>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</si>
  <si>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</si>
  <si>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</si>
  <si>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</si>
  <si>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</si>
  <si>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</si>
  <si>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</si>
  <si>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</si>
  <si>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</si>
  <si>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</si>
  <si>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</si>
  <si>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</si>
  <si>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</si>
  <si>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</si>
  <si>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</si>
  <si>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</si>
  <si>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</si>
  <si>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</si>
  <si>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</si>
  <si>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</si>
  <si>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</si>
  <si>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</si>
  <si>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</si>
  <si>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</si>
  <si>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</si>
  <si>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</si>
  <si>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</si>
  <si>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</si>
  <si>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</si>
  <si>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</si>
  <si>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</si>
  <si>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</si>
  <si>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</si>
  <si>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</si>
  <si>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</si>
  <si>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</si>
  <si>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</si>
  <si>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</si>
  <si>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</si>
  <si>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</si>
  <si>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</si>
  <si>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</si>
  <si>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</si>
  <si>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</si>
  <si>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</si>
  <si>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</si>
  <si>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</si>
  <si>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</si>
  <si>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</si>
  <si>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</si>
  <si>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</si>
  <si>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</si>
  <si>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</si>
  <si>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</si>
  <si>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</si>
  <si>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</si>
  <si>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</si>
  <si>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</si>
  <si>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</si>
  <si>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</si>
  <si>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</si>
  <si>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</si>
  <si>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</si>
  <si>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</si>
  <si>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</si>
  <si>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</si>
  <si>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</si>
  <si>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</si>
  <si>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</si>
  <si>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</si>
  <si>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</si>
  <si>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</si>
  <si>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</si>
  <si>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</si>
  <si>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</si>
  <si>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</si>
  <si>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</si>
  <si>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</si>
  <si>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</si>
  <si>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</si>
  <si>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</si>
  <si>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</si>
  <si>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</si>
  <si>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</si>
  <si>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</si>
  <si>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</si>
  <si>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</si>
  <si>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</si>
  <si>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</si>
  <si>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</si>
  <si>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</si>
  <si>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</si>
  <si>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</si>
  <si>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</si>
  <si>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</si>
  <si>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</si>
  <si>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</si>
  <si>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</si>
  <si>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</si>
  <si>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</si>
  <si>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</si>
  <si>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</si>
  <si>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</si>
  <si>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</si>
  <si>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</si>
  <si>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</si>
  <si>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</si>
  <si>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</si>
  <si>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</si>
  <si>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</si>
  <si>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</si>
  <si>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</si>
  <si>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</si>
  <si>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</si>
  <si>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</si>
  <si>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</si>
  <si>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</si>
  <si>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</si>
  <si>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</si>
  <si>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</si>
  <si>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</si>
  <si>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</si>
  <si>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</si>
  <si>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</si>
  <si>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</si>
  <si>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</si>
  <si>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</si>
  <si>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</si>
  <si>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</si>
  <si>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</si>
  <si>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</si>
  <si>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</si>
  <si>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</si>
  <si>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</si>
  <si>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</si>
  <si>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</si>
  <si>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</si>
  <si>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</si>
  <si>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</si>
  <si>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</si>
  <si>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</si>
  <si>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</si>
  <si>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</si>
  <si>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</si>
  <si>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</si>
  <si>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</si>
  <si>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</si>
  <si>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</si>
  <si>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</si>
  <si>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</si>
  <si>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</si>
  <si>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</si>
  <si>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</si>
  <si>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</si>
  <si>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</si>
  <si>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</si>
  <si>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</si>
  <si>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</si>
  <si>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</si>
  <si>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</si>
  <si>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</si>
  <si>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</si>
  <si>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</si>
  <si>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</si>
  <si>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</si>
  <si>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</si>
  <si>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</si>
  <si>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</si>
  <si>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</si>
  <si>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</si>
  <si>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</si>
  <si>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</si>
  <si>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</si>
  <si>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</si>
  <si>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</si>
  <si>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</si>
  <si>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</si>
  <si>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</si>
  <si>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</si>
  <si>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</si>
  <si>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</si>
  <si>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</si>
  <si>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</si>
  <si>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</si>
  <si>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</si>
  <si>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</si>
  <si>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</si>
  <si>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</si>
  <si>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</si>
  <si>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</si>
  <si>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</si>
  <si>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</si>
  <si>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</si>
  <si>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</si>
  <si>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</si>
  <si>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</si>
  <si>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</si>
  <si>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</si>
  <si>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</si>
  <si>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</si>
  <si>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</si>
  <si>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</si>
  <si>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</si>
  <si>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</si>
  <si>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</si>
  <si>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</si>
  <si>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</si>
  <si>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</si>
  <si>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</si>
  <si>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</si>
  <si>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</si>
  <si>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</si>
  <si>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</si>
  <si>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</si>
  <si>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</si>
  <si>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</si>
  <si>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</si>
  <si>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</si>
  <si>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</si>
  <si>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</si>
  <si>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</si>
  <si>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</si>
  <si>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</si>
  <si>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</si>
  <si>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</si>
  <si>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</si>
  <si>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</si>
  <si>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</si>
  <si>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</si>
  <si>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</si>
  <si>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</si>
  <si>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</si>
  <si>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</si>
  <si>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</si>
  <si>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</si>
  <si>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</si>
  <si>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</si>
  <si>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</si>
  <si>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</si>
  <si>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</si>
  <si>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</si>
  <si>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</si>
  <si>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</si>
  <si>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</si>
  <si>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</si>
  <si>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</si>
  <si>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</si>
  <si>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</si>
  <si>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</si>
  <si>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</si>
  <si>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</si>
  <si>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</si>
  <si>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</si>
  <si>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</si>
  <si>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</si>
  <si>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</si>
  <si>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</si>
  <si>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</si>
  <si>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</si>
  <si>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</si>
  <si>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</si>
  <si>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</si>
  <si>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</si>
  <si>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</si>
  <si>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</si>
  <si>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</si>
  <si>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</si>
  <si>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</si>
  <si>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</si>
  <si>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</si>
  <si>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</si>
  <si>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</si>
  <si>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</si>
  <si>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</si>
  <si>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</si>
  <si>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</si>
  <si>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</si>
  <si>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</si>
  <si>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</si>
  <si>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</si>
  <si>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</si>
  <si>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</si>
  <si>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</si>
  <si>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</si>
  <si>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</si>
  <si>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</si>
  <si>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</si>
  <si>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</si>
  <si>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</si>
  <si>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</si>
  <si>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</si>
  <si>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</si>
  <si>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</si>
  <si>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</si>
  <si>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</si>
  <si>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</si>
  <si>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</si>
  <si>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</si>
  <si>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</si>
  <si>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</si>
  <si>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</si>
  <si>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</si>
  <si>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</si>
  <si>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</si>
  <si>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</si>
  <si>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</si>
  <si>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</si>
  <si>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</si>
  <si>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</si>
  <si>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</si>
  <si>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</si>
  <si>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</si>
  <si>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</si>
  <si>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</si>
  <si>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</si>
  <si>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</si>
  <si>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</si>
  <si>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</si>
  <si>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</si>
  <si>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</si>
  <si>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</si>
  <si>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</si>
  <si>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</si>
  <si>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</si>
  <si>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</si>
  <si>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</si>
  <si>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</si>
  <si>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</si>
  <si>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</si>
  <si>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</si>
  <si>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</si>
  <si>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</si>
  <si>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</si>
  <si>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</si>
  <si>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</si>
  <si>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</si>
  <si>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</si>
  <si>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</si>
  <si>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</si>
  <si>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</si>
  <si>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</si>
  <si>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</si>
  <si>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</si>
  <si>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</si>
  <si>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</si>
  <si>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</si>
  <si>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</si>
  <si>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</si>
  <si>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</si>
  <si>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</si>
  <si>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</si>
  <si>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</si>
  <si>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</si>
  <si>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</si>
  <si>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</si>
  <si>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</si>
  <si>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</si>
  <si>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</si>
  <si>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</si>
  <si>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</si>
  <si>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</si>
  <si>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</si>
  <si>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</si>
  <si>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</si>
  <si>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</si>
  <si>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</si>
  <si>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</si>
  <si>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</si>
  <si>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</si>
  <si>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</si>
  <si>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</si>
  <si>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</si>
  <si>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</si>
  <si>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</si>
  <si>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</si>
  <si>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</si>
  <si>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</si>
  <si>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</si>
  <si>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</si>
  <si>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</si>
  <si>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</si>
  <si>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</si>
  <si>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</si>
  <si>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</si>
  <si>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</si>
  <si>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</si>
  <si>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</si>
  <si>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</si>
  <si>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</si>
  <si>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</si>
  <si>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</si>
  <si>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</si>
  <si>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</si>
  <si>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</si>
  <si>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</si>
  <si>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</si>
  <si>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</si>
  <si>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</si>
  <si>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</si>
  <si>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</si>
  <si>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</si>
  <si>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</si>
  <si>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</si>
  <si>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</si>
  <si>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</si>
  <si>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</si>
  <si>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</si>
  <si>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</si>
  <si>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</si>
  <si>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</si>
  <si>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</si>
  <si>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</si>
  <si>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</si>
  <si>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</si>
  <si>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</si>
  <si>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</si>
  <si>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</si>
  <si>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</si>
  <si>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</si>
  <si>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</si>
  <si>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</si>
  <si>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</si>
  <si>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</si>
  <si>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</si>
  <si>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</si>
  <si>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</si>
  <si>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</si>
  <si>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</si>
  <si>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</si>
  <si>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</si>
  <si>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</si>
  <si>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</si>
  <si>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</si>
  <si>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</si>
  <si>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</si>
  <si>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</si>
  <si>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</si>
  <si>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</si>
  <si>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</si>
  <si>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</si>
  <si>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</si>
  <si>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</si>
  <si>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</si>
  <si>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</si>
  <si>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</si>
  <si>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</si>
  <si>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</si>
  <si>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</si>
  <si>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</si>
  <si>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</si>
  <si>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</si>
  <si>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</si>
  <si>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</si>
  <si>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</si>
  <si>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</si>
  <si>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</si>
  <si>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</si>
  <si>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</si>
  <si>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</si>
  <si>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</si>
  <si>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</si>
  <si>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</si>
  <si>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</si>
  <si>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</si>
  <si>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</si>
  <si>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</si>
  <si>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</si>
  <si>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</si>
  <si>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</si>
  <si>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</si>
  <si>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</si>
  <si>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</si>
  <si>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</si>
  <si>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</si>
  <si>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</si>
  <si>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</si>
  <si>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</si>
  <si>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</si>
  <si>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</si>
  <si>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</si>
  <si>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</si>
  <si>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</si>
  <si>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</si>
  <si>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</si>
  <si>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</si>
  <si>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</si>
  <si>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</si>
  <si>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</si>
  <si>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</si>
  <si>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</si>
  <si>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</si>
  <si>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</si>
  <si>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</si>
  <si>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</si>
  <si>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</si>
  <si>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</si>
  <si>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</si>
  <si>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</si>
  <si>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</si>
  <si>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</si>
  <si>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</si>
  <si>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</si>
  <si>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</si>
  <si>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</si>
  <si>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</si>
  <si>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</si>
  <si>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</si>
  <si>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</si>
  <si>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</si>
  <si>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</si>
  <si>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</si>
  <si>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</si>
  <si>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</si>
  <si>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</si>
  <si>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</si>
  <si>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</si>
  <si>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</si>
  <si>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</si>
  <si>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</si>
  <si>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</si>
  <si>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</si>
  <si>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</si>
  <si>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</si>
  <si>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</si>
  <si>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</si>
  <si>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</si>
  <si>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</si>
  <si>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</si>
  <si>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</si>
  <si>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</si>
  <si>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</si>
  <si>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</si>
  <si>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</si>
  <si>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</si>
  <si>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</si>
  <si>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</si>
  <si>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</si>
  <si>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</si>
  <si>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</si>
  <si>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</si>
  <si>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</si>
  <si>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</si>
  <si>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</si>
  <si>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</si>
  <si>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</si>
  <si>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</si>
  <si>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</si>
  <si>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</si>
  <si>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</si>
  <si>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</si>
  <si>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</si>
  <si>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</si>
  <si>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</si>
  <si>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</si>
  <si>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</si>
  <si>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</si>
  <si>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</si>
  <si>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</si>
  <si>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</si>
  <si>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</si>
  <si>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</si>
  <si>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</si>
  <si>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</si>
  <si>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</si>
  <si>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</si>
  <si>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</si>
  <si>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</si>
  <si>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</si>
  <si>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</si>
  <si>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</si>
  <si>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</si>
  <si>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</si>
  <si>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</si>
  <si>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</si>
  <si>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</si>
  <si>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</si>
  <si>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</si>
  <si>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</si>
  <si>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</si>
  <si>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</si>
  <si>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</si>
  <si>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</si>
  <si>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</si>
  <si>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</si>
  <si>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</si>
  <si>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</si>
  <si>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</si>
  <si>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</si>
  <si>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</si>
  <si>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</si>
  <si>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</si>
  <si>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</si>
  <si>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</si>
  <si>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</si>
  <si>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</si>
  <si>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</si>
  <si>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</si>
  <si>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</si>
  <si>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</si>
  <si>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</si>
  <si>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</si>
  <si>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</si>
  <si>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</si>
  <si>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</si>
  <si>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</si>
  <si>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</si>
  <si>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</si>
  <si>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</si>
  <si>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</si>
  <si>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</si>
  <si>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</si>
  <si>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</si>
  <si>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</si>
  <si>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</si>
  <si>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</si>
  <si>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</si>
  <si>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</si>
  <si>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</si>
  <si>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</si>
  <si>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</si>
  <si>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</si>
  <si>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</si>
  <si>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</si>
  <si>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</si>
  <si>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</si>
  <si>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</si>
  <si>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</si>
  <si>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</si>
  <si>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</si>
  <si>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</si>
  <si>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</si>
  <si>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</si>
  <si>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</si>
  <si>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</si>
  <si>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</si>
  <si>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</si>
  <si>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</si>
  <si>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</si>
  <si>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</si>
  <si>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</si>
  <si>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</si>
  <si>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</si>
  <si>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</si>
  <si>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</si>
  <si>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</si>
  <si>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</si>
  <si>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</si>
  <si>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</si>
  <si>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</si>
  <si>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</si>
  <si>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</si>
  <si>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</si>
  <si>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</si>
  <si>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</si>
  <si>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</si>
  <si>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</si>
  <si>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</si>
  <si>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</si>
  <si>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</si>
  <si>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</si>
  <si>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</si>
  <si>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</si>
  <si>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</si>
  <si>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</si>
  <si>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</si>
  <si>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</si>
  <si>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</si>
  <si>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</si>
  <si>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</si>
  <si>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</si>
  <si>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</si>
  <si>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</si>
  <si>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</si>
  <si>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</si>
  <si>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</si>
  <si>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</si>
  <si>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</si>
  <si>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</si>
  <si>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</si>
  <si>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</si>
  <si>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</si>
  <si>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</si>
  <si>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</si>
  <si>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</si>
  <si>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</si>
  <si>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</si>
  <si>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</si>
  <si>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</si>
  <si>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</si>
  <si>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</si>
  <si>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</si>
  <si>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</si>
  <si>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</si>
  <si>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</si>
  <si>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</si>
  <si>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</si>
  <si>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</si>
  <si>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</si>
  <si>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</si>
  <si>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</si>
  <si>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</si>
  <si>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</si>
  <si>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</si>
  <si>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</si>
  <si>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</si>
  <si>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</si>
  <si>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</si>
  <si>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</si>
  <si>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</si>
  <si>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</si>
  <si>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</si>
  <si>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</si>
  <si>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</si>
  <si>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</si>
  <si>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</si>
  <si>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</si>
  <si>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</si>
  <si>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</si>
  <si>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</si>
  <si>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</si>
  <si>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</si>
  <si>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</si>
  <si>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</si>
  <si>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</si>
  <si>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</si>
  <si>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</si>
  <si>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</si>
  <si>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</si>
  <si>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</si>
  <si>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</si>
  <si>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</si>
  <si>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</si>
  <si>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</si>
  <si>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</si>
  <si>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</si>
  <si>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</si>
  <si>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</si>
  <si>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</si>
  <si>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</si>
  <si>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</si>
  <si>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</si>
  <si>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</si>
  <si>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</si>
  <si>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</si>
  <si>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</si>
  <si>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</si>
  <si>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</si>
  <si>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</si>
  <si>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</si>
  <si>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</si>
  <si>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</si>
  <si>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</si>
  <si>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</si>
  <si>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</si>
  <si>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</si>
  <si>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</si>
  <si>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</si>
  <si>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</si>
  <si>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</si>
  <si>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</si>
  <si>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</si>
  <si>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</si>
  <si>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</si>
  <si>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</si>
  <si>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</si>
  <si>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</si>
  <si>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</si>
  <si>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</si>
  <si>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</si>
  <si>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</si>
  <si>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</si>
  <si>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</si>
  <si>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</si>
  <si>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</si>
  <si>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</si>
  <si>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</si>
  <si>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</si>
  <si>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</si>
  <si>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</si>
  <si>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</si>
  <si>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</si>
  <si>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</si>
  <si>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</si>
  <si>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</si>
  <si>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</si>
  <si>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</si>
  <si>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</si>
  <si>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</si>
  <si>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</si>
  <si>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</si>
  <si>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</si>
  <si>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</si>
  <si>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</si>
  <si>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</si>
  <si>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</si>
  <si>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</si>
  <si>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</si>
  <si>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</si>
  <si>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</si>
  <si>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</si>
  <si>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</si>
  <si>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</si>
  <si>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</si>
  <si>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</si>
  <si>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</si>
  <si>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</si>
  <si>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</si>
  <si>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</si>
  <si>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</si>
  <si>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</si>
  <si>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</si>
  <si>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</si>
  <si>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</si>
  <si>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</si>
  <si>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</si>
  <si>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</si>
  <si>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</si>
  <si>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</si>
  <si>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</si>
  <si>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</si>
  <si>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</si>
  <si>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</si>
  <si>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</si>
  <si>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</si>
  <si>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</si>
  <si>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</si>
  <si>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</si>
  <si>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</si>
  <si>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</si>
  <si>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</si>
  <si>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</si>
  <si>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</si>
  <si>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</si>
  <si>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</si>
  <si>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</si>
  <si>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</si>
  <si>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</si>
  <si>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</si>
  <si>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</si>
  <si>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</si>
  <si>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</si>
  <si>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</si>
  <si>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</si>
  <si>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</si>
  <si>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</si>
  <si>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</si>
  <si>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</si>
  <si>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</si>
  <si>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</si>
  <si>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</si>
  <si>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</si>
  <si>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</si>
  <si>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</si>
  <si>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</si>
  <si>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</si>
  <si>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</si>
  <si>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</si>
  <si>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</si>
  <si>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</si>
  <si>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</si>
  <si>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</si>
  <si>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</si>
  <si>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</si>
  <si>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</si>
  <si>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</si>
  <si>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</si>
  <si>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</si>
  <si>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</si>
  <si>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</si>
  <si>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</si>
  <si>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</si>
  <si>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</si>
  <si>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</si>
  <si>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</si>
  <si>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</si>
  <si>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</si>
  <si>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</si>
  <si>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</si>
  <si>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</si>
  <si>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</si>
  <si>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</si>
  <si>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</si>
  <si>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</si>
  <si>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</si>
  <si>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</si>
  <si>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</si>
  <si>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</si>
  <si>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</si>
  <si>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</si>
  <si>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</si>
  <si>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</si>
  <si>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</si>
  <si>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</si>
  <si>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</si>
  <si>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</si>
  <si>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</si>
  <si>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</si>
  <si>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</si>
  <si>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</si>
  <si>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</si>
  <si>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</si>
  <si>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</si>
  <si>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</si>
  <si>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</si>
  <si>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</si>
  <si>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</si>
  <si>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</si>
  <si>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</si>
  <si>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</si>
  <si>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</si>
  <si>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</si>
  <si>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</si>
  <si>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</si>
  <si>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</si>
  <si>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</si>
  <si>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</si>
  <si>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</si>
  <si>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</si>
  <si>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</si>
  <si>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</si>
  <si>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</si>
  <si>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</si>
  <si>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</si>
  <si>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</si>
  <si>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</si>
  <si>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</si>
  <si>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</si>
  <si>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</si>
  <si>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</si>
  <si>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</si>
  <si>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</si>
  <si>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</si>
  <si>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</si>
  <si>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</si>
  <si>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</si>
  <si>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</si>
  <si>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</si>
  <si>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</si>
  <si>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</si>
  <si>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</si>
  <si>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</si>
  <si>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</si>
  <si>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</si>
  <si>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</si>
  <si>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</si>
  <si>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</si>
  <si>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</si>
  <si>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</si>
  <si>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</si>
  <si>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</si>
  <si>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</si>
  <si>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</si>
  <si>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</si>
  <si>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</si>
  <si>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</si>
  <si>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</si>
  <si>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</si>
  <si>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</si>
  <si>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</si>
  <si>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</si>
  <si>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</si>
  <si>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</si>
  <si>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</si>
  <si>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</si>
  <si>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</si>
  <si>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</si>
  <si>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</si>
  <si>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</si>
  <si>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</si>
  <si>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</si>
  <si>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</si>
  <si>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</si>
  <si>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</si>
  <si>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</si>
  <si>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</si>
  <si>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</si>
  <si>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</si>
  <si>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</si>
  <si>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</si>
  <si>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</si>
  <si>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</si>
  <si>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</si>
  <si>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</si>
  <si>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</si>
  <si>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</si>
  <si>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</si>
  <si>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</si>
  <si>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</si>
  <si>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</si>
  <si>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</si>
  <si>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</si>
  <si>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</si>
  <si>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</si>
  <si>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</si>
  <si>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</si>
  <si>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</si>
  <si>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</si>
  <si>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</si>
  <si>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</si>
  <si>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</si>
  <si>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</si>
  <si>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</si>
  <si>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</si>
  <si>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</si>
  <si>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</si>
  <si>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</si>
  <si>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</si>
  <si>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</si>
  <si>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</si>
  <si>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</si>
  <si>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</si>
  <si>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</si>
  <si>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</si>
  <si>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</si>
  <si>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</si>
  <si>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</si>
  <si>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</si>
  <si>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</si>
  <si>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</si>
  <si>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</si>
  <si>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</si>
  <si>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</si>
  <si>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</si>
  <si>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</si>
  <si>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</si>
  <si>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</si>
  <si>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</si>
  <si>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</si>
  <si>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</si>
  <si>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</si>
  <si>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</si>
  <si>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</si>
  <si>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</si>
  <si>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</si>
  <si>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</si>
  <si>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</si>
  <si>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</si>
  <si>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</si>
  <si>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</si>
  <si>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</si>
  <si>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</si>
  <si>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</si>
  <si>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</si>
  <si>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</si>
  <si>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</si>
  <si>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</si>
  <si>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</si>
  <si>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</si>
  <si>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</si>
  <si>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</si>
  <si>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</si>
  <si>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</si>
  <si>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</si>
  <si>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</si>
  <si>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</si>
  <si>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</si>
  <si>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</si>
  <si>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</si>
  <si>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</si>
  <si>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</si>
  <si>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</si>
  <si>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</si>
  <si>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</si>
  <si>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</si>
  <si>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</si>
  <si>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</si>
  <si>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</si>
  <si>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</si>
  <si>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</si>
  <si>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</si>
  <si>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</si>
  <si>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</si>
  <si>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</si>
  <si>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</si>
  <si>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</si>
  <si>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</si>
  <si>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</si>
  <si>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</si>
  <si>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</si>
  <si>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</si>
  <si>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</si>
  <si>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</si>
  <si>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</si>
  <si>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</si>
  <si>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</si>
  <si>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</si>
  <si>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</si>
  <si>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</si>
  <si>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</si>
  <si>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</si>
  <si>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</si>
  <si>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</si>
  <si>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</si>
  <si>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</si>
  <si>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</si>
  <si>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</si>
  <si>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</si>
  <si>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</si>
  <si>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</si>
  <si>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</si>
  <si>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</si>
  <si>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</si>
  <si>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</si>
  <si>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</si>
  <si>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</si>
  <si>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</si>
  <si>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</si>
  <si>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</si>
  <si>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</si>
  <si>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</si>
  <si>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</si>
  <si>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</si>
  <si>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</si>
  <si>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</si>
  <si>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</si>
  <si>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</si>
  <si>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</si>
  <si>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</si>
  <si>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</si>
  <si>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</si>
  <si>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</si>
  <si>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</si>
  <si>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</si>
  <si>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</si>
  <si>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</si>
  <si>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</si>
  <si>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</si>
  <si>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</si>
  <si>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</si>
  <si>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</si>
  <si>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</si>
  <si>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</si>
  <si>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</si>
  <si>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</si>
  <si>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</si>
  <si>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</si>
  <si>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</si>
  <si>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</si>
  <si>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</si>
  <si>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</si>
  <si>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</si>
  <si>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</si>
  <si>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</si>
  <si>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</si>
  <si>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</si>
  <si>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</si>
  <si>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</si>
  <si>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</si>
  <si>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</si>
  <si>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</si>
  <si>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</si>
  <si>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</si>
  <si>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</si>
  <si>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</si>
  <si>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</si>
  <si>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</si>
  <si>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</si>
  <si>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</si>
  <si>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</si>
  <si>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</si>
  <si>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</si>
  <si>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</si>
  <si>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</si>
  <si>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</si>
  <si>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</si>
  <si>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</si>
  <si>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</si>
  <si>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</si>
  <si>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</si>
  <si>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</si>
  <si>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</si>
  <si>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</si>
  <si>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</si>
  <si>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</si>
  <si>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</si>
  <si>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</si>
  <si>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</si>
  <si>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</si>
  <si>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</si>
  <si>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</si>
  <si>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</si>
  <si>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</si>
  <si>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</si>
  <si>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</si>
  <si>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</si>
  <si>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</si>
  <si>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</si>
  <si>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</si>
  <si>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</si>
  <si>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</si>
  <si>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</si>
  <si>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</si>
  <si>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</si>
  <si>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</si>
  <si>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</si>
  <si>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</si>
  <si>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</si>
  <si>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</si>
  <si>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</si>
  <si>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</si>
  <si>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</si>
  <si>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</si>
  <si>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</si>
  <si>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</si>
  <si>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</si>
  <si>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</si>
  <si>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</si>
  <si>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</si>
  <si>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</si>
  <si>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</si>
  <si>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</si>
  <si>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</si>
  <si>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</si>
  <si>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</si>
  <si>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</si>
  <si>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</si>
  <si>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</si>
  <si>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</si>
  <si>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</si>
  <si>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</si>
  <si>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</si>
  <si>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</si>
  <si>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</si>
  <si>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</si>
  <si>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</si>
  <si>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</si>
  <si>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</si>
  <si>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</si>
  <si>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</si>
  <si>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</si>
  <si>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</si>
  <si>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</si>
  <si>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</si>
  <si>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</si>
  <si>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</si>
  <si>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</si>
  <si>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</si>
  <si>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</si>
  <si>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</si>
  <si>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</si>
  <si>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</si>
  <si>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</si>
  <si>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</si>
  <si>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</si>
  <si>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</si>
  <si>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</si>
  <si>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</si>
  <si>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</si>
  <si>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</si>
  <si>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</si>
  <si>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</si>
  <si>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</si>
  <si>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</si>
  <si>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</si>
  <si>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</si>
  <si>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</si>
  <si>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</si>
  <si>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</si>
  <si>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</si>
  <si>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</si>
  <si>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</si>
  <si>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</si>
  <si>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</si>
  <si>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</si>
  <si>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</si>
  <si>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</si>
  <si>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</si>
  <si>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</si>
  <si>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</si>
  <si>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</si>
  <si>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</si>
  <si>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</si>
  <si>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</si>
  <si>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</si>
  <si>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</si>
  <si>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</si>
  <si>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</si>
  <si>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</si>
  <si>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</si>
  <si>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</si>
  <si>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</si>
  <si>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</si>
  <si>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</si>
  <si>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</si>
  <si>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</si>
  <si>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</si>
  <si>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</si>
  <si>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</si>
  <si>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</si>
  <si>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</si>
  <si>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</si>
  <si>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</si>
  <si>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</si>
  <si>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</si>
  <si>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</si>
  <si>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</si>
  <si>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</si>
  <si>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</si>
  <si>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</si>
  <si>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</si>
  <si>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</si>
  <si>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</si>
  <si>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</si>
  <si>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</si>
  <si>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</si>
  <si>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</si>
  <si>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</si>
  <si>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</si>
  <si>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</si>
  <si>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</si>
  <si>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</si>
  <si>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</si>
  <si>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</si>
  <si>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</si>
  <si>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</si>
  <si>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</si>
  <si>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</si>
  <si>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</si>
  <si>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</si>
  <si>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</si>
  <si>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</si>
  <si>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</si>
  <si>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</si>
  <si>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</si>
  <si>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</si>
  <si>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</si>
  <si>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</si>
  <si>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</si>
  <si>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</si>
  <si>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</si>
  <si>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</si>
  <si>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</si>
  <si>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</si>
  <si>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</si>
  <si>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</si>
  <si>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</si>
  <si>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</si>
  <si>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</si>
  <si>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</si>
  <si>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</si>
  <si>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</si>
  <si>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</si>
  <si>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</si>
  <si>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</si>
  <si>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</si>
  <si>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</si>
  <si>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</si>
  <si>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</si>
  <si>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</si>
  <si>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</si>
  <si>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</si>
  <si>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</si>
  <si>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</si>
  <si>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</si>
  <si>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</si>
  <si>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</si>
  <si>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</si>
  <si>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</si>
  <si>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</si>
  <si>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</si>
  <si>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</si>
  <si>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</si>
  <si>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</si>
  <si>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</si>
  <si>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</si>
  <si>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</si>
  <si>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</si>
  <si>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</si>
  <si>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</si>
  <si>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</si>
  <si>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</si>
  <si>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</si>
  <si>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</si>
  <si>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</si>
  <si>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</si>
  <si>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</si>
  <si>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</si>
  <si>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</si>
  <si>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</si>
  <si>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</si>
  <si>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</si>
  <si>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</si>
  <si>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</si>
  <si>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</si>
  <si>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</si>
  <si>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</si>
  <si>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</si>
  <si>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</si>
  <si>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</si>
  <si>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</si>
  <si>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</si>
  <si>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</si>
  <si>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</si>
  <si>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</si>
  <si>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</si>
  <si>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</si>
  <si>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</si>
  <si>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</si>
  <si>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</si>
  <si>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</si>
  <si>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</si>
  <si>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</si>
  <si>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</si>
  <si>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</si>
  <si>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</si>
  <si>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</si>
  <si>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</si>
  <si>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</si>
  <si>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</si>
  <si>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</si>
  <si>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</si>
  <si>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</si>
  <si>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</si>
  <si>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</si>
  <si>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</si>
  <si>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</si>
  <si>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</si>
  <si>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</si>
  <si>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</si>
  <si>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</si>
  <si>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</si>
  <si>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</si>
  <si>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</si>
  <si>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</si>
  <si>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</si>
  <si>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</si>
  <si>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</si>
  <si>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</si>
  <si>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</si>
  <si>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</si>
  <si>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</si>
  <si>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</si>
  <si>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</si>
  <si>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</si>
  <si>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</si>
  <si>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</si>
  <si>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</si>
  <si>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</si>
  <si>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</si>
  <si>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</si>
  <si>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</si>
  <si>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</si>
  <si>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</si>
  <si>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</si>
  <si>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</si>
  <si>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</si>
  <si>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</si>
  <si>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</si>
  <si>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</si>
  <si>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</si>
  <si>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</si>
  <si>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</si>
  <si>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</si>
  <si>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</si>
  <si>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</si>
  <si>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</si>
  <si>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</si>
  <si>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</si>
  <si>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</si>
  <si>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</si>
  <si>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</si>
  <si>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</si>
  <si>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</si>
  <si>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</si>
  <si>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</si>
  <si>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</si>
  <si>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</si>
  <si>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</si>
  <si>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</si>
  <si>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</si>
  <si>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</si>
  <si>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</si>
  <si>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</si>
  <si>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</si>
  <si>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</si>
  <si>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</si>
  <si>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</si>
  <si>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</si>
  <si>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</si>
  <si>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</si>
  <si>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</si>
  <si>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</si>
  <si>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</si>
  <si>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</si>
  <si>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</si>
  <si>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</si>
  <si>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</si>
  <si>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</si>
  <si>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</si>
  <si>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</si>
  <si>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</si>
  <si>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</si>
  <si>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</si>
  <si>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</si>
  <si>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</si>
  <si>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</si>
  <si>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</si>
  <si>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</si>
  <si>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</si>
  <si>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</si>
  <si>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</si>
  <si>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</si>
  <si>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</si>
  <si>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</si>
  <si>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</si>
  <si>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</si>
  <si>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</si>
  <si>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</si>
  <si>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</si>
  <si>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</si>
  <si>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</si>
  <si>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</si>
  <si>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</si>
  <si>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</si>
  <si>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</si>
  <si>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</si>
  <si>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</si>
  <si>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</si>
  <si>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</si>
  <si>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</si>
  <si>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</si>
  <si>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</si>
  <si>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</si>
  <si>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</si>
  <si>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</si>
  <si>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</si>
  <si>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</si>
  <si>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</si>
  <si>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</si>
  <si>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</si>
  <si>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</si>
  <si>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</si>
  <si>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</si>
  <si>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</si>
  <si>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</si>
  <si>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</si>
  <si>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</si>
  <si>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</si>
  <si>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</si>
  <si>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</si>
  <si>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</si>
  <si>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</si>
  <si>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</si>
  <si>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</si>
  <si>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</si>
  <si>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</si>
  <si>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</si>
  <si>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</si>
  <si>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</si>
  <si>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</si>
  <si>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</si>
  <si>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</si>
  <si>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</si>
  <si>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</si>
  <si>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</si>
  <si>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</si>
  <si>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</si>
  <si>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</si>
  <si>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</si>
  <si>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</si>
  <si>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</si>
  <si>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</si>
  <si>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</si>
  <si>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</si>
  <si>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</si>
  <si>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</si>
  <si>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</si>
  <si>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</si>
  <si>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</si>
  <si>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</si>
  <si>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</si>
  <si>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</si>
  <si>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</si>
  <si>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</si>
  <si>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</si>
  <si>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</si>
  <si>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</si>
  <si>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</si>
  <si>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</si>
  <si>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</si>
  <si>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</si>
  <si>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</si>
  <si>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</si>
  <si>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</si>
  <si>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</si>
  <si>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</si>
  <si>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</si>
  <si>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</si>
  <si>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</si>
  <si>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</si>
  <si>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</si>
  <si>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</si>
  <si>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</si>
  <si>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</si>
  <si>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</si>
  <si>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</si>
  <si>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</si>
  <si>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</si>
  <si>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</si>
  <si>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</si>
  <si>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</si>
  <si>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</si>
  <si>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</si>
  <si>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</si>
  <si>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</si>
  <si>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</si>
  <si>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</si>
  <si>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</si>
  <si>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</si>
  <si>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</si>
  <si>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</si>
  <si>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</si>
  <si>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</si>
  <si>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</si>
  <si>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</si>
  <si>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</si>
  <si>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</si>
  <si>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</si>
  <si>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</si>
  <si>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</si>
  <si>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</si>
  <si>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</si>
  <si>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</si>
  <si>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</si>
  <si>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</si>
  <si>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</si>
  <si>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</si>
  <si>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</si>
  <si>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</si>
  <si>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</si>
  <si>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</si>
  <si>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</si>
  <si>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</si>
  <si>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</si>
  <si>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</si>
  <si>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</si>
  <si>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</si>
  <si>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</si>
  <si>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</si>
  <si>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</si>
  <si>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</si>
  <si>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</si>
  <si>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</si>
  <si>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</si>
  <si>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</si>
  <si>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</si>
  <si>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</si>
  <si>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</si>
  <si>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</si>
  <si>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</si>
  <si>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</si>
  <si>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</si>
  <si>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</si>
  <si>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</si>
  <si>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</si>
  <si>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</si>
  <si>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</si>
  <si>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</si>
  <si>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</si>
  <si>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</si>
  <si>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</si>
  <si>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</si>
  <si>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</si>
  <si>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</si>
  <si>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</si>
  <si>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</si>
  <si>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</si>
  <si>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</si>
  <si>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</si>
  <si>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</si>
  <si>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</si>
  <si>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</si>
  <si>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</si>
  <si>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</si>
  <si>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</si>
  <si>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</si>
  <si>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</si>
  <si>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</si>
  <si>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</si>
  <si>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</si>
  <si>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</si>
  <si>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</si>
  <si>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</si>
  <si>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</si>
  <si>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</si>
  <si>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</si>
  <si>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</si>
  <si>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</si>
  <si>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</si>
  <si>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</si>
  <si>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</si>
  <si>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</si>
  <si>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</si>
  <si>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</si>
  <si>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</si>
  <si>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</si>
  <si>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</si>
  <si>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</si>
  <si>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</si>
  <si>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</si>
  <si>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</si>
  <si>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</si>
  <si>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</si>
  <si>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</si>
  <si>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</si>
  <si>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</si>
  <si>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</si>
  <si>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</si>
  <si>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</si>
  <si>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</si>
  <si>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</si>
  <si>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</si>
  <si>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</si>
  <si>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</si>
  <si>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</si>
  <si>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</si>
  <si>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</si>
  <si>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</si>
  <si>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</si>
  <si>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</si>
  <si>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</si>
  <si>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</si>
  <si>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</si>
  <si>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</si>
  <si>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</si>
  <si>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</si>
  <si>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</si>
  <si>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</si>
  <si>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</si>
  <si>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</si>
  <si>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</si>
  <si>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</si>
  <si>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</si>
  <si>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</si>
  <si>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</si>
  <si>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</si>
  <si>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</si>
  <si>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</si>
  <si>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</si>
  <si>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</si>
  <si>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</si>
  <si>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</si>
  <si>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</si>
  <si>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</si>
  <si>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</si>
  <si>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</si>
  <si>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</si>
  <si>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</si>
  <si>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</si>
  <si>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</si>
  <si>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</si>
  <si>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</si>
  <si>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</si>
  <si>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</si>
  <si>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</si>
  <si>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</si>
  <si>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</si>
  <si>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</si>
  <si>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</si>
  <si>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</si>
  <si>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</si>
  <si>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</si>
  <si>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</si>
  <si>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</si>
  <si>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</si>
  <si>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</si>
  <si>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</si>
  <si>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</si>
  <si>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</si>
  <si>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</si>
  <si>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</si>
  <si>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</si>
  <si>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</si>
  <si>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</si>
  <si>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</si>
  <si>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</si>
  <si>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</si>
  <si>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</si>
  <si>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</si>
  <si>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</si>
  <si>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</si>
  <si>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</si>
  <si>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</si>
  <si>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</si>
  <si>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</si>
  <si>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</si>
  <si>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</si>
  <si>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</si>
  <si>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</si>
  <si>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</si>
  <si>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</si>
  <si>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</si>
  <si>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</si>
  <si>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</si>
  <si>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</si>
  <si>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</si>
  <si>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</si>
  <si>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</si>
  <si>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</si>
  <si>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</si>
  <si>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</si>
  <si>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</si>
  <si>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</si>
  <si>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</si>
  <si>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</si>
  <si>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</si>
  <si>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</si>
  <si>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</si>
  <si>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</si>
  <si>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</si>
  <si>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</si>
  <si>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</si>
  <si>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</si>
  <si>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</si>
  <si>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</si>
  <si>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</si>
  <si>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</si>
  <si>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</si>
  <si>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</si>
  <si>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</si>
  <si>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</si>
  <si>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</si>
  <si>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</si>
  <si>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</si>
  <si>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</si>
  <si>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</si>
  <si>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</si>
  <si>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</si>
  <si>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</si>
  <si>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</si>
  <si>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</si>
  <si>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</si>
  <si>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</si>
  <si>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</si>
  <si>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</si>
  <si>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</si>
  <si>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</si>
  <si>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</si>
  <si>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</si>
  <si>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</si>
  <si>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</si>
  <si>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</si>
  <si>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</si>
  <si>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</si>
  <si>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</si>
  <si>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</si>
  <si>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</si>
  <si>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</si>
  <si>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</si>
  <si>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</si>
  <si>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</si>
  <si>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</si>
  <si>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</si>
  <si>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</si>
  <si>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</si>
  <si>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</si>
  <si>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</si>
  <si>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</si>
  <si>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</si>
  <si>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</si>
  <si>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</si>
  <si>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</si>
  <si>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</si>
  <si>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</si>
  <si>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</si>
  <si>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</si>
  <si>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</si>
  <si>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</si>
  <si>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</si>
  <si>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</si>
  <si>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</si>
  <si>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</si>
  <si>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</si>
  <si>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</si>
  <si>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</si>
  <si>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</si>
  <si>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</si>
  <si>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</si>
  <si>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</si>
  <si>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</si>
  <si>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</si>
  <si>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</si>
  <si>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</si>
  <si>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</si>
  <si>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</si>
  <si>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</si>
  <si>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</si>
  <si>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</si>
  <si>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</si>
  <si>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</si>
  <si>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</si>
  <si>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</si>
  <si>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</si>
  <si>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</si>
  <si>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</si>
  <si>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</si>
  <si>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</si>
  <si>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</si>
  <si>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</si>
  <si>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</si>
  <si>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</si>
  <si>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</si>
  <si>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</si>
  <si>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</si>
  <si>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</si>
  <si>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</si>
  <si>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</si>
  <si>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</si>
  <si>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</si>
  <si>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</si>
  <si>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</si>
  <si>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</si>
  <si>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</si>
  <si>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</si>
  <si>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</si>
  <si>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</si>
  <si>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</si>
  <si>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</si>
  <si>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</si>
  <si>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</si>
  <si>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</si>
  <si>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</si>
  <si>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</si>
  <si>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</si>
  <si>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</si>
  <si>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</si>
  <si>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</si>
  <si>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</si>
  <si>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</si>
  <si>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</si>
  <si>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</si>
  <si>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</si>
  <si>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</si>
  <si>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</si>
  <si>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</si>
  <si>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</si>
  <si>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</si>
  <si>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</si>
  <si>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</si>
  <si>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</si>
  <si>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</si>
  <si>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</si>
  <si>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</si>
  <si>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</si>
  <si>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</si>
  <si>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</si>
  <si>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</si>
  <si>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</si>
  <si>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</si>
  <si>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</si>
  <si>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</si>
  <si>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</si>
  <si>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</si>
  <si>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</si>
  <si>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</si>
  <si>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</si>
  <si>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</si>
  <si>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</si>
  <si>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</si>
  <si>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</si>
  <si>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</si>
  <si>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</si>
  <si>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</si>
  <si>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</si>
  <si>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</si>
  <si>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</si>
  <si>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</si>
  <si>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</si>
  <si>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</si>
  <si>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</si>
  <si>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</si>
  <si>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</si>
  <si>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</si>
  <si>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</si>
  <si>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</si>
  <si>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</si>
  <si>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</si>
  <si>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County</t>
  </si>
  <si>
    <t>% Change</t>
  </si>
  <si>
    <t>Metro Area</t>
  </si>
  <si>
    <t>SE WI Area</t>
  </si>
  <si>
    <t>April Sales</t>
  </si>
  <si>
    <t>April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</si>
</sst>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18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0" borderId="0" xfId="0" applyFont="1"/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7" zoomScaleNormal="100" workbookViewId="0">
      <selection activeCell="Z66" sqref="Z66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16384" width="8.88671875" style="395"/>
  </cols>
  <sheetData>
    <row r="1" spans="1:25" ht="12.75" customHeight="1" x14ac:dyDescent="0.4">
      <c r="A1" s="394">
        <f ca="1">TODAY()</f>
        <v>45789</v>
      </c>
      <c r="G1" s="396" t="s">
        <v>97</v>
      </c>
      <c r="H1" s="397"/>
      <c r="I1" s="397"/>
      <c r="J1" s="397"/>
      <c r="N1" s="394">
        <f ca="1">TODAY()</f>
        <v>45789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8" si="0">(+D5-B5)/B5</f>
        <v>0.28911834789515489</v>
      </c>
      <c r="F5" s="400">
        <f t="shared" ref="F5:F8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8" si="2">(+J5-H5)/H5</f>
        <v>0.13242009132420091</v>
      </c>
      <c r="L5" s="400">
        <f t="shared" ref="L5:L8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/>
      <c r="C9" s="6"/>
      <c r="D9" s="6"/>
      <c r="E9" s="400"/>
      <c r="F9" s="400"/>
      <c r="H9" s="6"/>
      <c r="I9" s="6"/>
      <c r="J9" s="6"/>
      <c r="K9" s="400"/>
      <c r="L9" s="400"/>
      <c r="N9" s="395" t="s">
        <v>102</v>
      </c>
      <c r="O9" s="6">
        <v>2135</v>
      </c>
      <c r="P9" s="6">
        <v>2469</v>
      </c>
      <c r="Q9" s="6"/>
      <c r="R9" s="400">
        <f t="shared" si="4"/>
        <v>-1</v>
      </c>
      <c r="S9" s="400">
        <f t="shared" si="5"/>
        <v>-1</v>
      </c>
      <c r="U9" s="6">
        <v>1668</v>
      </c>
      <c r="V9" s="6">
        <v>1844</v>
      </c>
      <c r="W9" s="6"/>
      <c r="X9" s="400">
        <f t="shared" si="6"/>
        <v>-1</v>
      </c>
      <c r="Y9" s="400">
        <f t="shared" si="7"/>
        <v>-1</v>
      </c>
    </row>
    <row r="10" spans="1:25" ht="12.75" customHeight="1" x14ac:dyDescent="0.4">
      <c r="A10" s="6" t="s">
        <v>103</v>
      </c>
      <c r="B10" s="6"/>
      <c r="C10" s="6"/>
      <c r="D10" s="6"/>
      <c r="E10" s="400"/>
      <c r="F10" s="400"/>
      <c r="H10" s="6"/>
      <c r="I10" s="6"/>
      <c r="J10" s="6"/>
      <c r="K10" s="400"/>
      <c r="L10" s="400"/>
      <c r="N10" s="6" t="s">
        <v>103</v>
      </c>
      <c r="O10" s="6">
        <v>2257</v>
      </c>
      <c r="P10" s="6">
        <v>2149</v>
      </c>
      <c r="Q10" s="6"/>
      <c r="R10" s="400">
        <f t="shared" si="4"/>
        <v>-1</v>
      </c>
      <c r="S10" s="400">
        <f t="shared" si="5"/>
        <v>-1</v>
      </c>
      <c r="U10" s="6">
        <v>1866</v>
      </c>
      <c r="V10" s="6">
        <v>1759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4">
      <c r="A11" s="395" t="s">
        <v>104</v>
      </c>
      <c r="B11" s="6"/>
      <c r="C11" s="6"/>
      <c r="D11" s="6"/>
      <c r="E11" s="400"/>
      <c r="F11" s="400"/>
      <c r="H11" s="6"/>
      <c r="I11" s="6"/>
      <c r="J11" s="6"/>
      <c r="K11" s="400"/>
      <c r="L11" s="400"/>
      <c r="N11" s="395" t="s">
        <v>104</v>
      </c>
      <c r="O11" s="6">
        <v>2093</v>
      </c>
      <c r="P11" s="6">
        <v>2256</v>
      </c>
      <c r="Q11" s="6"/>
      <c r="R11" s="400">
        <f t="shared" si="4"/>
        <v>-1</v>
      </c>
      <c r="S11" s="400">
        <f t="shared" si="5"/>
        <v>-1</v>
      </c>
      <c r="U11" s="6">
        <v>1734</v>
      </c>
      <c r="V11" s="6">
        <v>1831</v>
      </c>
      <c r="W11" s="6"/>
      <c r="X11" s="400">
        <f t="shared" si="6"/>
        <v>-1</v>
      </c>
      <c r="Y11" s="400">
        <f t="shared" si="7"/>
        <v>-1</v>
      </c>
    </row>
    <row r="12" spans="1:25" ht="13.95" customHeight="1" x14ac:dyDescent="0.4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4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6199</v>
      </c>
      <c r="C18" s="395">
        <f>SUM(C5:C16)</f>
        <v>6967</v>
      </c>
      <c r="D18" s="395">
        <f>SUM(D5:D16)</f>
        <v>7292</v>
      </c>
      <c r="E18" s="400">
        <f>(+D18-B18)/B18</f>
        <v>0.17631876109049846</v>
      </c>
      <c r="F18" s="400">
        <f>(+D18-C18)/C18</f>
        <v>4.664848571838668E-2</v>
      </c>
      <c r="H18" s="395">
        <f>SUM(H5:H16)</f>
        <v>4390</v>
      </c>
      <c r="I18" s="395">
        <f>SUM(I5:I16)</f>
        <v>4883</v>
      </c>
      <c r="J18" s="395">
        <f>SUM(J5:J16)</f>
        <v>4782</v>
      </c>
      <c r="K18" s="400">
        <f>(+J18-H18)/H18</f>
        <v>8.9293849658314356E-2</v>
      </c>
      <c r="L18" s="400">
        <f>(+J18-I18)/I18</f>
        <v>-2.0684005734179809E-2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7292</v>
      </c>
      <c r="R18" s="400">
        <f>(+Q18-O18)/O18</f>
        <v>-0.66323373204636771</v>
      </c>
      <c r="S18" s="400">
        <f>(+Q18-P18)/P18</f>
        <v>-0.68420596769304054</v>
      </c>
      <c r="U18" s="395">
        <f>SUM(U5:U16)</f>
        <v>17263</v>
      </c>
      <c r="V18" s="395">
        <f>SUM(V5:V16)</f>
        <v>18031</v>
      </c>
      <c r="W18" s="395">
        <f>SUM(W5:W16)</f>
        <v>4782</v>
      </c>
      <c r="X18" s="400">
        <f>(+W18-U18)/U18</f>
        <v>-0.72299136882349535</v>
      </c>
      <c r="Y18" s="400">
        <f>(+W18-V18)/V18</f>
        <v>-0.73479008374466193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6" si="8">(+D23-B23)/B23</f>
        <v>0.24681238615664844</v>
      </c>
      <c r="F23" s="400">
        <f t="shared" ref="F23:F26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6" si="10">(+J23-H23)/H23</f>
        <v>0.11685116851168512</v>
      </c>
      <c r="L23" s="400">
        <f t="shared" ref="L23:L26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/>
      <c r="C27" s="6"/>
      <c r="D27" s="6"/>
      <c r="E27" s="400"/>
      <c r="F27" s="400"/>
      <c r="H27" s="6"/>
      <c r="I27" s="6"/>
      <c r="J27" s="6"/>
      <c r="K27" s="400"/>
      <c r="L27" s="400"/>
      <c r="N27" s="395" t="s">
        <v>102</v>
      </c>
      <c r="O27" s="6">
        <v>1940</v>
      </c>
      <c r="P27" s="6">
        <v>2207</v>
      </c>
      <c r="Q27" s="6"/>
      <c r="R27" s="400">
        <f t="shared" si="12"/>
        <v>-1</v>
      </c>
      <c r="S27" s="400">
        <f t="shared" si="13"/>
        <v>-1</v>
      </c>
      <c r="U27" s="6">
        <v>1574</v>
      </c>
      <c r="V27" s="6">
        <v>1715</v>
      </c>
      <c r="W27" s="6"/>
      <c r="X27" s="400">
        <f t="shared" si="14"/>
        <v>-1</v>
      </c>
      <c r="Y27" s="400">
        <f t="shared" si="15"/>
        <v>-1</v>
      </c>
    </row>
    <row r="28" spans="1:25" ht="12.75" customHeight="1" x14ac:dyDescent="0.4">
      <c r="A28" s="6" t="s">
        <v>103</v>
      </c>
      <c r="B28" s="6"/>
      <c r="C28" s="6"/>
      <c r="D28" s="6"/>
      <c r="E28" s="400"/>
      <c r="F28" s="400"/>
      <c r="H28" s="6"/>
      <c r="I28" s="6"/>
      <c r="J28" s="6"/>
      <c r="K28" s="400"/>
      <c r="L28" s="400"/>
      <c r="N28" s="6" t="s">
        <v>103</v>
      </c>
      <c r="O28" s="6">
        <v>2104</v>
      </c>
      <c r="P28" s="6">
        <v>1987</v>
      </c>
      <c r="Q28" s="6"/>
      <c r="R28" s="400">
        <f t="shared" si="12"/>
        <v>-1</v>
      </c>
      <c r="S28" s="400">
        <f t="shared" si="13"/>
        <v>-1</v>
      </c>
      <c r="U28" s="6">
        <v>1740</v>
      </c>
      <c r="V28" s="6">
        <v>1619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4">
      <c r="A29" s="395" t="s">
        <v>104</v>
      </c>
      <c r="B29" s="6"/>
      <c r="C29" s="6"/>
      <c r="D29" s="6"/>
      <c r="E29" s="400"/>
      <c r="F29" s="400"/>
      <c r="H29" s="6"/>
      <c r="I29" s="6"/>
      <c r="J29" s="6"/>
      <c r="K29" s="400"/>
      <c r="L29" s="400"/>
      <c r="N29" s="395" t="s">
        <v>104</v>
      </c>
      <c r="O29" s="6">
        <v>1931</v>
      </c>
      <c r="P29" s="6">
        <v>2019</v>
      </c>
      <c r="Q29" s="6"/>
      <c r="R29" s="400">
        <f t="shared" si="12"/>
        <v>-1</v>
      </c>
      <c r="S29" s="400">
        <f t="shared" si="13"/>
        <v>-1</v>
      </c>
      <c r="U29" s="6">
        <v>1644</v>
      </c>
      <c r="V29" s="6">
        <v>1723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4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4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5">
      <c r="Z35" s="598" t="s">
        <v>7802</v>
      </c>
      <c r="AA35" s="6"/>
      <c r="AB35" s="6"/>
      <c r="AC35" s="6"/>
    </row>
    <row r="36" spans="1:29" ht="12.75" customHeight="1" x14ac:dyDescent="0.4">
      <c r="A36" s="395" t="s">
        <v>110</v>
      </c>
      <c r="B36" s="395">
        <f>SUM(B23:B34)</f>
        <v>5527</v>
      </c>
      <c r="C36" s="395">
        <f>SUM(C23:C34)</f>
        <v>6195</v>
      </c>
      <c r="D36" s="395">
        <f>SUM(D23:D34)</f>
        <v>6405</v>
      </c>
      <c r="E36" s="400">
        <f>(+D36-B36)/B36</f>
        <v>0.15885652252578253</v>
      </c>
      <c r="F36" s="400">
        <f>(+D36-C36)/C36</f>
        <v>3.3898305084745763E-2</v>
      </c>
      <c r="H36" s="395">
        <f>SUM(H23:H34)</f>
        <v>4082</v>
      </c>
      <c r="I36" s="395">
        <f>SUM(I23:I34)</f>
        <v>4497</v>
      </c>
      <c r="J36" s="395">
        <f>SUM(J23:J34)</f>
        <v>4396</v>
      </c>
      <c r="K36" s="400">
        <f>(+J36-H36)/H36</f>
        <v>7.6923076923076927E-2</v>
      </c>
      <c r="L36" s="400">
        <f>(+J36-I36)/I36</f>
        <v>-2.2459417389370691E-2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6405</v>
      </c>
      <c r="R36" s="400">
        <f>(+Q36-O36)/O36</f>
        <v>-0.67346418557226617</v>
      </c>
      <c r="S36" s="400">
        <f>(+Q36-P36)/P36</f>
        <v>-0.69013062409288828</v>
      </c>
      <c r="U36" s="395">
        <f>SUM(U23:U34)</f>
        <v>16223</v>
      </c>
      <c r="V36" s="395">
        <f>SUM(V23:V34)</f>
        <v>16800</v>
      </c>
      <c r="W36" s="395">
        <f>SUM(W23:W34)</f>
        <v>4396</v>
      </c>
      <c r="X36" s="400">
        <f>(+W36-U36)/U36</f>
        <v>-0.72902669050114033</v>
      </c>
      <c r="Y36" s="400">
        <f>(+W36-V36)/V36</f>
        <v>-0.73833333333333329</v>
      </c>
      <c r="Z36" s="599" t="s">
        <v>7798</v>
      </c>
      <c r="AA36" s="600">
        <v>2024</v>
      </c>
      <c r="AB36" s="600">
        <v>2025</v>
      </c>
      <c r="AC36" s="601" t="s">
        <v>7799</v>
      </c>
    </row>
    <row r="37" spans="1:29" ht="12.75" customHeight="1" x14ac:dyDescent="0.4">
      <c r="E37" s="400"/>
      <c r="R37" s="400"/>
      <c r="Z37" s="602" t="s">
        <v>10</v>
      </c>
      <c r="AA37" s="6">
        <f>I46</f>
        <v>881</v>
      </c>
      <c r="AB37" s="6">
        <f>J46</f>
        <v>780</v>
      </c>
      <c r="AC37" s="603">
        <f>(AB37-AA37)/AA37</f>
        <v>-0.11464245175936436</v>
      </c>
    </row>
    <row r="38" spans="1:29" ht="12.75" customHeight="1" x14ac:dyDescent="0.4">
      <c r="Z38" s="604" t="s">
        <v>16</v>
      </c>
      <c r="AA38" s="6">
        <f>I65</f>
        <v>358</v>
      </c>
      <c r="AB38" s="6">
        <f>J65</f>
        <v>376</v>
      </c>
      <c r="AC38" s="603">
        <f t="shared" ref="AC38:AC41" si="16">(AB38-AA38)/AA38</f>
        <v>5.027932960893855E-2</v>
      </c>
    </row>
    <row r="39" spans="1:29" ht="12.75" customHeight="1" x14ac:dyDescent="0.4">
      <c r="A39" s="394"/>
      <c r="G39" s="398" t="s">
        <v>111</v>
      </c>
      <c r="N39" s="394"/>
      <c r="T39" s="398" t="s">
        <v>111</v>
      </c>
      <c r="Z39" s="602" t="s">
        <v>11</v>
      </c>
      <c r="AA39" s="6">
        <f>I84</f>
        <v>80</v>
      </c>
      <c r="AB39" s="6">
        <f>J84</f>
        <v>92</v>
      </c>
      <c r="AC39" s="603">
        <f t="shared" si="16"/>
        <v>0.15</v>
      </c>
    </row>
    <row r="40" spans="1:29" ht="12.75" customHeight="1" thickBot="1" x14ac:dyDescent="0.45">
      <c r="A40" s="394">
        <f ca="1">TODAY()</f>
        <v>45789</v>
      </c>
      <c r="G40" s="398" t="s">
        <v>3</v>
      </c>
      <c r="N40" s="394">
        <f ca="1">TODAY()</f>
        <v>45789</v>
      </c>
      <c r="T40" s="398" t="s">
        <v>3</v>
      </c>
      <c r="Z40" s="605" t="s">
        <v>15</v>
      </c>
      <c r="AA40" s="606">
        <f>I103</f>
        <v>143</v>
      </c>
      <c r="AB40" s="606">
        <f>J103</f>
        <v>136</v>
      </c>
      <c r="AC40" s="603">
        <f t="shared" si="16"/>
        <v>-4.8951048951048952E-2</v>
      </c>
    </row>
    <row r="41" spans="1:29" ht="12.75" customHeight="1" x14ac:dyDescent="0.4">
      <c r="Z41" s="602" t="s">
        <v>7800</v>
      </c>
      <c r="AA41" s="607">
        <f>SUM(AA37:AA40)</f>
        <v>1462</v>
      </c>
      <c r="AB41" s="607">
        <f>SUM(AB37:AB40)</f>
        <v>1384</v>
      </c>
      <c r="AC41" s="603">
        <f t="shared" si="16"/>
        <v>-5.33515731874145E-2</v>
      </c>
    </row>
    <row r="42" spans="1:29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Z42" s="608"/>
      <c r="AA42" s="609"/>
      <c r="AB42" s="609"/>
      <c r="AC42" s="609"/>
    </row>
    <row r="43" spans="1:29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6" si="17">(+D43-B43)/B43</f>
        <v>0.25493171471927162</v>
      </c>
      <c r="F43" s="400">
        <f t="shared" ref="F43:F46" si="18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6" si="19">(+J43-H43)/H43</f>
        <v>8.7755102040816324E-2</v>
      </c>
      <c r="L43" s="400">
        <f t="shared" ref="L43:L46" si="20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1">(+Q43-O43)/O43</f>
        <v>0.25493171471927162</v>
      </c>
      <c r="S43" s="400">
        <f t="shared" ref="S43:S54" si="22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3">(+W43-U43)/U43</f>
        <v>8.7755102040816324E-2</v>
      </c>
      <c r="Y43" s="400">
        <f t="shared" ref="Y43:Y54" si="24">(+W43-V43)/V43</f>
        <v>-3.7383177570093459E-3</v>
      </c>
      <c r="Z43" s="602" t="s">
        <v>12</v>
      </c>
      <c r="AA43" s="6">
        <f>I122</f>
        <v>162</v>
      </c>
      <c r="AB43" s="6">
        <f>J122</f>
        <v>207</v>
      </c>
      <c r="AC43" s="603">
        <f t="shared" ref="AC43:AC45" si="25">(AB43-AA43)/AA43</f>
        <v>0.27777777777777779</v>
      </c>
    </row>
    <row r="44" spans="1:29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7"/>
        <v>0.16358463726884778</v>
      </c>
      <c r="F44" s="400">
        <f t="shared" si="18"/>
        <v>9.876543209876543E-3</v>
      </c>
      <c r="H44" s="395">
        <v>534</v>
      </c>
      <c r="I44" s="395">
        <v>619</v>
      </c>
      <c r="J44" s="395">
        <v>551</v>
      </c>
      <c r="K44" s="400">
        <f t="shared" si="19"/>
        <v>3.1835205992509365E-2</v>
      </c>
      <c r="L44" s="400">
        <f t="shared" si="20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1"/>
        <v>0.16358463726884778</v>
      </c>
      <c r="S44" s="400">
        <f t="shared" si="22"/>
        <v>9.876543209876543E-3</v>
      </c>
      <c r="U44" s="395">
        <v>534</v>
      </c>
      <c r="V44" s="395">
        <v>619</v>
      </c>
      <c r="W44" s="395">
        <v>551</v>
      </c>
      <c r="X44" s="400">
        <f t="shared" si="23"/>
        <v>3.1835205992509365E-2</v>
      </c>
      <c r="Y44" s="400">
        <f t="shared" si="24"/>
        <v>-0.1098546042003231</v>
      </c>
      <c r="Z44" s="604" t="s">
        <v>8</v>
      </c>
      <c r="AA44" s="6">
        <f>I141</f>
        <v>140</v>
      </c>
      <c r="AB44" s="6">
        <f>J141</f>
        <v>125</v>
      </c>
      <c r="AC44" s="603">
        <f t="shared" si="25"/>
        <v>-0.10714285714285714</v>
      </c>
    </row>
    <row r="45" spans="1:29" ht="12.75" customHeight="1" thickBot="1" x14ac:dyDescent="0.45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7"/>
        <v>0.15731573157315731</v>
      </c>
      <c r="F45" s="400">
        <f t="shared" si="18"/>
        <v>1.348747591522158E-2</v>
      </c>
      <c r="H45" s="395">
        <v>677</v>
      </c>
      <c r="I45" s="395">
        <v>716</v>
      </c>
      <c r="J45" s="395">
        <v>683</v>
      </c>
      <c r="K45" s="400">
        <f t="shared" si="19"/>
        <v>8.8626292466765146E-3</v>
      </c>
      <c r="L45" s="400">
        <f t="shared" si="20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1"/>
        <v>0.15731573157315731</v>
      </c>
      <c r="S45" s="400">
        <f t="shared" si="22"/>
        <v>1.348747591522158E-2</v>
      </c>
      <c r="U45" s="395">
        <v>677</v>
      </c>
      <c r="V45" s="395">
        <v>716</v>
      </c>
      <c r="W45" s="395">
        <v>683</v>
      </c>
      <c r="X45" s="400">
        <f t="shared" si="23"/>
        <v>8.8626292466765146E-3</v>
      </c>
      <c r="Y45" s="400">
        <f t="shared" si="24"/>
        <v>-4.6089385474860335E-2</v>
      </c>
      <c r="Z45" s="610" t="s">
        <v>14</v>
      </c>
      <c r="AA45" s="606">
        <f>I162</f>
        <v>96</v>
      </c>
      <c r="AB45" s="606">
        <f>J162</f>
        <v>136</v>
      </c>
      <c r="AC45" s="603">
        <f t="shared" si="25"/>
        <v>0.41666666666666669</v>
      </c>
    </row>
    <row r="46" spans="1:29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7"/>
        <v>0.10504634397528322</v>
      </c>
      <c r="F46" s="400">
        <f t="shared" si="18"/>
        <v>-3.766816143497758E-2</v>
      </c>
      <c r="H46" s="6">
        <v>715</v>
      </c>
      <c r="I46" s="6">
        <v>881</v>
      </c>
      <c r="J46" s="6">
        <v>780</v>
      </c>
      <c r="K46" s="400">
        <f t="shared" si="19"/>
        <v>9.0909090909090912E-2</v>
      </c>
      <c r="L46" s="400">
        <f t="shared" si="20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1"/>
        <v>0.10504634397528322</v>
      </c>
      <c r="S46" s="400">
        <f t="shared" si="22"/>
        <v>-3.766816143497758E-2</v>
      </c>
      <c r="U46" s="6">
        <v>715</v>
      </c>
      <c r="V46" s="6">
        <v>881</v>
      </c>
      <c r="W46" s="6">
        <v>780</v>
      </c>
      <c r="X46" s="400">
        <f t="shared" si="23"/>
        <v>9.0909090909090912E-2</v>
      </c>
      <c r="Y46" s="400">
        <f t="shared" si="24"/>
        <v>-0.11464245175936436</v>
      </c>
      <c r="Z46" s="604" t="s">
        <v>7801</v>
      </c>
      <c r="AA46" s="611">
        <f>SUM(AA43:AA45)+AA41</f>
        <v>1860</v>
      </c>
      <c r="AB46" s="611">
        <f>SUM(AB43:AB45)+AB41</f>
        <v>1852</v>
      </c>
      <c r="AC46" s="603">
        <f>(AB46-AA46)/AA46</f>
        <v>-4.3010752688172043E-3</v>
      </c>
    </row>
    <row r="47" spans="1:29" ht="12.75" customHeight="1" x14ac:dyDescent="0.4">
      <c r="A47" s="395" t="s">
        <v>102</v>
      </c>
      <c r="B47" s="6"/>
      <c r="C47" s="6"/>
      <c r="D47" s="6"/>
      <c r="E47" s="400"/>
      <c r="F47" s="400"/>
      <c r="H47" s="6"/>
      <c r="I47" s="6"/>
      <c r="J47" s="6"/>
      <c r="K47" s="400"/>
      <c r="L47" s="400"/>
      <c r="N47" s="395" t="s">
        <v>102</v>
      </c>
      <c r="O47" s="6">
        <v>1061</v>
      </c>
      <c r="P47" s="6">
        <v>1194</v>
      </c>
      <c r="Q47" s="6"/>
      <c r="R47" s="400">
        <f t="shared" si="21"/>
        <v>-1</v>
      </c>
      <c r="S47" s="400">
        <f t="shared" si="22"/>
        <v>-1</v>
      </c>
      <c r="U47" s="6">
        <v>906</v>
      </c>
      <c r="V47" s="6">
        <v>971</v>
      </c>
      <c r="W47" s="6"/>
      <c r="X47" s="400">
        <f t="shared" si="23"/>
        <v>-1</v>
      </c>
      <c r="Y47" s="400">
        <f t="shared" si="24"/>
        <v>-1</v>
      </c>
      <c r="Z47" s="612"/>
      <c r="AA47" s="613"/>
      <c r="AB47" s="613"/>
      <c r="AC47" s="613"/>
    </row>
    <row r="48" spans="1:29" ht="12.75" customHeight="1" thickBot="1" x14ac:dyDescent="0.45">
      <c r="A48" s="6" t="s">
        <v>103</v>
      </c>
      <c r="B48" s="6"/>
      <c r="C48" s="6"/>
      <c r="D48" s="6"/>
      <c r="E48" s="400"/>
      <c r="F48" s="400"/>
      <c r="H48" s="6"/>
      <c r="I48" s="6"/>
      <c r="J48" s="6"/>
      <c r="K48" s="400"/>
      <c r="L48" s="400"/>
      <c r="N48" s="6" t="s">
        <v>103</v>
      </c>
      <c r="O48" s="6">
        <v>1184</v>
      </c>
      <c r="P48" s="6">
        <v>1098</v>
      </c>
      <c r="Q48" s="6"/>
      <c r="R48" s="400">
        <f t="shared" si="21"/>
        <v>-1</v>
      </c>
      <c r="S48" s="400">
        <f t="shared" si="22"/>
        <v>-1</v>
      </c>
      <c r="U48" s="6">
        <v>939</v>
      </c>
      <c r="V48" s="6">
        <v>895</v>
      </c>
      <c r="W48" s="6"/>
      <c r="X48" s="400">
        <f t="shared" si="23"/>
        <v>-1</v>
      </c>
      <c r="Y48" s="400">
        <f t="shared" si="24"/>
        <v>-1</v>
      </c>
      <c r="Z48" s="614" t="s">
        <v>7803</v>
      </c>
      <c r="AA48" s="615"/>
      <c r="AB48" s="615"/>
      <c r="AC48" s="615"/>
    </row>
    <row r="49" spans="1:29" ht="12.75" customHeight="1" thickBot="1" x14ac:dyDescent="0.45">
      <c r="A49" s="6" t="s">
        <v>104</v>
      </c>
      <c r="B49" s="6"/>
      <c r="C49" s="6"/>
      <c r="D49" s="6"/>
      <c r="E49" s="480"/>
      <c r="F49" s="480"/>
      <c r="G49" s="11"/>
      <c r="H49" s="6"/>
      <c r="I49" s="6"/>
      <c r="J49" s="6"/>
      <c r="K49" s="480"/>
      <c r="L49" s="480"/>
      <c r="N49" s="6" t="s">
        <v>104</v>
      </c>
      <c r="O49" s="6">
        <v>1130</v>
      </c>
      <c r="P49" s="6">
        <v>1115</v>
      </c>
      <c r="Q49" s="6"/>
      <c r="R49" s="480">
        <f t="shared" si="21"/>
        <v>-1</v>
      </c>
      <c r="S49" s="480">
        <f t="shared" si="22"/>
        <v>-1</v>
      </c>
      <c r="T49" s="11"/>
      <c r="U49" s="6">
        <v>893</v>
      </c>
      <c r="V49" s="6">
        <v>906</v>
      </c>
      <c r="W49" s="6"/>
      <c r="X49" s="480">
        <f t="shared" si="23"/>
        <v>-1</v>
      </c>
      <c r="Y49" s="480">
        <f t="shared" si="24"/>
        <v>-1</v>
      </c>
      <c r="Z49" s="616" t="s">
        <v>7798</v>
      </c>
      <c r="AA49" s="600">
        <v>2024</v>
      </c>
      <c r="AB49" s="600">
        <v>2025</v>
      </c>
      <c r="AC49" s="601" t="s">
        <v>7799</v>
      </c>
    </row>
    <row r="50" spans="1:29" ht="12.75" customHeight="1" x14ac:dyDescent="0.4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1"/>
        <v>-1</v>
      </c>
      <c r="S50" s="400">
        <f t="shared" si="22"/>
        <v>-1</v>
      </c>
      <c r="U50" s="6">
        <v>925</v>
      </c>
      <c r="V50" s="6">
        <v>882</v>
      </c>
      <c r="W50" s="6"/>
      <c r="X50" s="400">
        <f t="shared" si="23"/>
        <v>-1</v>
      </c>
      <c r="Y50" s="400">
        <f t="shared" si="24"/>
        <v>-1</v>
      </c>
      <c r="Z50" s="617" t="s">
        <v>10</v>
      </c>
      <c r="AA50" s="6">
        <f>C46</f>
        <v>1115</v>
      </c>
      <c r="AB50" s="6">
        <f>D46</f>
        <v>1073</v>
      </c>
      <c r="AC50" s="603">
        <f t="shared" ref="AC50:AC54" si="26">(AB50-AA50)/AA50</f>
        <v>-3.766816143497758E-2</v>
      </c>
    </row>
    <row r="51" spans="1:29" ht="12.75" customHeight="1" x14ac:dyDescent="0.4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1"/>
        <v>-1</v>
      </c>
      <c r="S51" s="400">
        <f t="shared" si="22"/>
        <v>-1</v>
      </c>
      <c r="U51" s="6">
        <v>838</v>
      </c>
      <c r="V51" s="6">
        <v>782</v>
      </c>
      <c r="W51" s="6"/>
      <c r="X51" s="400">
        <f t="shared" si="23"/>
        <v>-1</v>
      </c>
      <c r="Y51" s="400">
        <f t="shared" si="24"/>
        <v>-1</v>
      </c>
      <c r="Z51" s="604" t="s">
        <v>16</v>
      </c>
      <c r="AA51" s="6">
        <f>C65</f>
        <v>535</v>
      </c>
      <c r="AB51" s="6">
        <f>D65</f>
        <v>600</v>
      </c>
      <c r="AC51" s="603">
        <f t="shared" si="26"/>
        <v>0.12149532710280374</v>
      </c>
    </row>
    <row r="52" spans="1:29" ht="12.75" customHeight="1" x14ac:dyDescent="0.4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1"/>
        <v>-1</v>
      </c>
      <c r="S52" s="400">
        <f t="shared" si="22"/>
        <v>-1</v>
      </c>
      <c r="U52" s="6">
        <v>920</v>
      </c>
      <c r="V52" s="6">
        <v>837</v>
      </c>
      <c r="W52" s="6"/>
      <c r="X52" s="400">
        <f t="shared" si="23"/>
        <v>-1</v>
      </c>
      <c r="Y52" s="400">
        <f t="shared" si="24"/>
        <v>-1</v>
      </c>
      <c r="Z52" s="602" t="s">
        <v>11</v>
      </c>
      <c r="AA52" s="6">
        <f>C84</f>
        <v>136</v>
      </c>
      <c r="AB52" s="6">
        <f>D84</f>
        <v>123</v>
      </c>
      <c r="AC52" s="603">
        <f t="shared" si="26"/>
        <v>-9.5588235294117641E-2</v>
      </c>
    </row>
    <row r="53" spans="1:29" ht="13.5" customHeight="1" thickBot="1" x14ac:dyDescent="0.45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1"/>
        <v>-1</v>
      </c>
      <c r="S53" s="400">
        <f t="shared" si="22"/>
        <v>-1</v>
      </c>
      <c r="U53" s="6">
        <v>787</v>
      </c>
      <c r="V53" s="6">
        <v>726</v>
      </c>
      <c r="W53" s="6"/>
      <c r="X53" s="400">
        <f t="shared" si="23"/>
        <v>-1</v>
      </c>
      <c r="Y53" s="400">
        <f t="shared" si="24"/>
        <v>-1</v>
      </c>
      <c r="Z53" s="605" t="s">
        <v>15</v>
      </c>
      <c r="AA53" s="606">
        <f>C103</f>
        <v>172</v>
      </c>
      <c r="AB53" s="606">
        <f>D103</f>
        <v>155</v>
      </c>
      <c r="AC53" s="603">
        <f>(AB53-AA53)/AA53</f>
        <v>-9.8837209302325577E-2</v>
      </c>
    </row>
    <row r="54" spans="1:29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1"/>
        <v>-1</v>
      </c>
      <c r="S54" s="400">
        <f t="shared" si="22"/>
        <v>-1</v>
      </c>
      <c r="T54"/>
      <c r="U54" s="6">
        <v>675</v>
      </c>
      <c r="V54" s="6">
        <v>761</v>
      </c>
      <c r="W54" s="6"/>
      <c r="X54" s="384">
        <f t="shared" si="23"/>
        <v>-1</v>
      </c>
      <c r="Y54" s="384">
        <f t="shared" si="24"/>
        <v>-1</v>
      </c>
      <c r="Z54" s="602" t="s">
        <v>7800</v>
      </c>
      <c r="AA54" s="607">
        <f>SUM(AA50:AA53)</f>
        <v>1958</v>
      </c>
      <c r="AB54" s="607">
        <f>SUM(AB50:AB53)</f>
        <v>1951</v>
      </c>
      <c r="AC54" s="603">
        <f t="shared" si="26"/>
        <v>-3.5750766087844742E-3</v>
      </c>
    </row>
    <row r="55" spans="1:29" ht="12.75" customHeight="1" x14ac:dyDescent="0.4">
      <c r="Z55" s="608"/>
      <c r="AA55" s="609"/>
      <c r="AB55" s="609"/>
      <c r="AC55" s="609"/>
    </row>
    <row r="56" spans="1:29" ht="12.75" customHeight="1" x14ac:dyDescent="0.4">
      <c r="A56" s="395" t="s">
        <v>110</v>
      </c>
      <c r="B56" s="395">
        <f>SUM(B43:B54)</f>
        <v>3242</v>
      </c>
      <c r="C56" s="395">
        <f>SUM(C43:C54)</f>
        <v>3740</v>
      </c>
      <c r="D56" s="395">
        <f>SUM(D43:D54)</f>
        <v>3770</v>
      </c>
      <c r="E56" s="400">
        <f>(+D56-B56)/B56</f>
        <v>0.16286243059839606</v>
      </c>
      <c r="F56" s="400">
        <f>(+D56-C56)/C56</f>
        <v>8.0213903743315516E-3</v>
      </c>
      <c r="H56" s="395">
        <f>SUM(H43:H54)</f>
        <v>2416</v>
      </c>
      <c r="I56" s="395">
        <f>SUM(I43:I54)</f>
        <v>2751</v>
      </c>
      <c r="J56" s="395">
        <f>SUM(J43:J54)</f>
        <v>2547</v>
      </c>
      <c r="K56" s="400">
        <f>(+J56-H56)/H56</f>
        <v>5.4221854304635761E-2</v>
      </c>
      <c r="L56" s="400">
        <f>(+J56-I56)/I56</f>
        <v>-7.4154852780806982E-2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3770</v>
      </c>
      <c r="R56" s="400">
        <f>(+Q56-O56)/O56</f>
        <v>-0.67477570738440307</v>
      </c>
      <c r="S56" s="400">
        <f>(+Q56-P56)/P56</f>
        <v>-0.68744818438069977</v>
      </c>
      <c r="U56" s="395">
        <f>SUM(U43:U54)</f>
        <v>9299</v>
      </c>
      <c r="V56" s="395">
        <f>SUM(V43:V54)</f>
        <v>9511</v>
      </c>
      <c r="W56" s="395">
        <f>SUM(W43:W54)</f>
        <v>2547</v>
      </c>
      <c r="X56" s="400">
        <f>(+W56-U56)/U56</f>
        <v>-0.72609958060006452</v>
      </c>
      <c r="Y56" s="400">
        <f>(+W56-V56)/V56</f>
        <v>-0.73220481547681637</v>
      </c>
      <c r="Z56" s="602" t="s">
        <v>12</v>
      </c>
      <c r="AA56" s="6">
        <f>C122</f>
        <v>245</v>
      </c>
      <c r="AB56" s="6">
        <f>D122</f>
        <v>284</v>
      </c>
      <c r="AC56" s="603">
        <f t="shared" ref="AC56:AC58" si="27">(AB56-AA56)/AA56</f>
        <v>0.15918367346938775</v>
      </c>
    </row>
    <row r="57" spans="1:29" ht="12.75" customHeight="1" x14ac:dyDescent="0.4">
      <c r="Z57" s="604" t="s">
        <v>8</v>
      </c>
      <c r="AA57" s="6">
        <f>C141</f>
        <v>197</v>
      </c>
      <c r="AB57" s="6">
        <f>D141</f>
        <v>202</v>
      </c>
      <c r="AC57" s="603">
        <f t="shared" si="27"/>
        <v>2.5380710659898477E-2</v>
      </c>
    </row>
    <row r="58" spans="1:29" ht="12.75" customHeight="1" thickBot="1" x14ac:dyDescent="0.45">
      <c r="G58" s="398" t="s">
        <v>112</v>
      </c>
      <c r="T58" s="398" t="s">
        <v>112</v>
      </c>
      <c r="Z58" s="610" t="s">
        <v>14</v>
      </c>
      <c r="AA58" s="606">
        <f>C162</f>
        <v>144</v>
      </c>
      <c r="AB58" s="606">
        <f>D162</f>
        <v>180</v>
      </c>
      <c r="AC58" s="603">
        <f t="shared" si="27"/>
        <v>0.25</v>
      </c>
    </row>
    <row r="59" spans="1:29" ht="12.75" customHeight="1" x14ac:dyDescent="0.4">
      <c r="G59" s="398" t="s">
        <v>3</v>
      </c>
      <c r="T59" s="398" t="s">
        <v>3</v>
      </c>
      <c r="Z59" s="604" t="s">
        <v>7801</v>
      </c>
      <c r="AA59" s="611">
        <f>SUM(AA56:AA58)+AA54</f>
        <v>2544</v>
      </c>
      <c r="AB59" s="611">
        <f>SUM(AB56:AB58)+AB54</f>
        <v>2617</v>
      </c>
      <c r="AC59" s="603">
        <f>(AB59-AA59)/AA59</f>
        <v>2.869496855345912E-2</v>
      </c>
    </row>
    <row r="60" spans="1:29" ht="12.75" customHeight="1" x14ac:dyDescent="0.4">
      <c r="G60" s="398"/>
      <c r="T60" s="398"/>
    </row>
    <row r="61" spans="1:29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</row>
    <row r="62" spans="1:29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5" si="28">(+D62-B62)/B62</f>
        <v>0.13588850174216027</v>
      </c>
      <c r="F62" s="400">
        <f t="shared" ref="F62:F65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5" si="30">(+J62-H62)/H62</f>
        <v>0.13930348258706468</v>
      </c>
      <c r="L62" s="400">
        <f t="shared" ref="L62:L65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</row>
    <row r="63" spans="1:29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8"/>
        <v>9.9315068493150679E-2</v>
      </c>
      <c r="F63" s="400">
        <f t="shared" si="29"/>
        <v>3.1250000000000002E-3</v>
      </c>
      <c r="H63" s="395">
        <v>223</v>
      </c>
      <c r="I63" s="395">
        <v>225</v>
      </c>
      <c r="J63" s="395">
        <v>244</v>
      </c>
      <c r="K63" s="400">
        <f t="shared" si="30"/>
        <v>9.417040358744394E-2</v>
      </c>
      <c r="L63" s="400">
        <f t="shared" si="31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2"/>
        <v>9.9315068493150679E-2</v>
      </c>
      <c r="S63" s="400">
        <f t="shared" si="33"/>
        <v>3.1250000000000002E-3</v>
      </c>
      <c r="U63" s="395">
        <v>223</v>
      </c>
      <c r="V63" s="395">
        <v>225</v>
      </c>
      <c r="W63" s="395">
        <v>244</v>
      </c>
      <c r="X63" s="400">
        <f t="shared" si="34"/>
        <v>9.417040358744394E-2</v>
      </c>
      <c r="Y63" s="400">
        <f t="shared" si="35"/>
        <v>8.4444444444444447E-2</v>
      </c>
    </row>
    <row r="64" spans="1:29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8"/>
        <v>-9.3959731543624164E-2</v>
      </c>
      <c r="F64" s="400">
        <f t="shared" si="29"/>
        <v>6.860158311345646E-2</v>
      </c>
      <c r="H64" s="395">
        <v>299</v>
      </c>
      <c r="I64" s="395">
        <v>306</v>
      </c>
      <c r="J64" s="395">
        <v>307</v>
      </c>
      <c r="K64" s="400">
        <f t="shared" si="30"/>
        <v>2.6755852842809364E-2</v>
      </c>
      <c r="L64" s="400">
        <f t="shared" si="31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2"/>
        <v>-9.3959731543624164E-2</v>
      </c>
      <c r="S64" s="400">
        <f t="shared" si="33"/>
        <v>6.860158311345646E-2</v>
      </c>
      <c r="U64" s="395">
        <v>299</v>
      </c>
      <c r="V64" s="395">
        <v>306</v>
      </c>
      <c r="W64" s="395">
        <v>307</v>
      </c>
      <c r="X64" s="400">
        <f t="shared" si="34"/>
        <v>2.6755852842809364E-2</v>
      </c>
      <c r="Y64" s="400">
        <f t="shared" si="35"/>
        <v>3.2679738562091504E-3</v>
      </c>
    </row>
    <row r="65" spans="1:25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8"/>
        <v>0.35135135135135137</v>
      </c>
      <c r="F65" s="400">
        <f t="shared" si="29"/>
        <v>0.12149532710280374</v>
      </c>
      <c r="H65" s="6">
        <v>340</v>
      </c>
      <c r="I65" s="6">
        <v>358</v>
      </c>
      <c r="J65" s="6">
        <v>376</v>
      </c>
      <c r="K65" s="400">
        <f t="shared" si="30"/>
        <v>0.10588235294117647</v>
      </c>
      <c r="L65" s="400">
        <f t="shared" si="31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2"/>
        <v>0.35135135135135137</v>
      </c>
      <c r="S65" s="400">
        <f t="shared" si="33"/>
        <v>0.12149532710280374</v>
      </c>
      <c r="U65" s="6">
        <v>340</v>
      </c>
      <c r="V65" s="6">
        <v>358</v>
      </c>
      <c r="W65" s="6">
        <v>376</v>
      </c>
      <c r="X65" s="400">
        <f t="shared" si="34"/>
        <v>0.10588235294117647</v>
      </c>
      <c r="Y65" s="400">
        <f t="shared" si="35"/>
        <v>5.027932960893855E-2</v>
      </c>
    </row>
    <row r="66" spans="1:25" ht="12.75" customHeight="1" x14ac:dyDescent="0.4">
      <c r="A66" s="395" t="s">
        <v>102</v>
      </c>
      <c r="B66" s="6"/>
      <c r="C66" s="6"/>
      <c r="D66" s="6"/>
      <c r="E66" s="400"/>
      <c r="F66" s="400"/>
      <c r="H66" s="6"/>
      <c r="I66" s="6"/>
      <c r="J66" s="6"/>
      <c r="K66" s="400"/>
      <c r="L66" s="400"/>
      <c r="N66" s="395" t="s">
        <v>102</v>
      </c>
      <c r="O66" s="6">
        <v>537</v>
      </c>
      <c r="P66" s="6">
        <v>646</v>
      </c>
      <c r="Q66" s="6"/>
      <c r="R66" s="400">
        <f t="shared" si="32"/>
        <v>-1</v>
      </c>
      <c r="S66" s="400">
        <f t="shared" si="33"/>
        <v>-1</v>
      </c>
      <c r="U66" s="6">
        <v>414</v>
      </c>
      <c r="V66" s="6">
        <v>474</v>
      </c>
      <c r="W66" s="6"/>
      <c r="X66" s="400">
        <f t="shared" si="34"/>
        <v>-1</v>
      </c>
      <c r="Y66" s="400">
        <f t="shared" si="35"/>
        <v>-1</v>
      </c>
    </row>
    <row r="67" spans="1:25" ht="12.75" customHeight="1" x14ac:dyDescent="0.4">
      <c r="A67" s="6" t="s">
        <v>103</v>
      </c>
      <c r="B67" s="6"/>
      <c r="C67" s="6"/>
      <c r="D67" s="6"/>
      <c r="E67" s="400"/>
      <c r="F67" s="400"/>
      <c r="H67" s="6"/>
      <c r="I67" s="6"/>
      <c r="J67" s="6"/>
      <c r="K67" s="400"/>
      <c r="L67" s="400"/>
      <c r="N67" s="6" t="s">
        <v>103</v>
      </c>
      <c r="O67" s="6">
        <v>598</v>
      </c>
      <c r="P67" s="6">
        <v>582</v>
      </c>
      <c r="Q67" s="6"/>
      <c r="R67" s="400">
        <f t="shared" si="32"/>
        <v>-1</v>
      </c>
      <c r="S67" s="400">
        <f t="shared" si="33"/>
        <v>-1</v>
      </c>
      <c r="U67" s="6">
        <v>536</v>
      </c>
      <c r="V67" s="6">
        <v>449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4">
      <c r="A68" s="395" t="s">
        <v>104</v>
      </c>
      <c r="B68" s="6"/>
      <c r="C68" s="6"/>
      <c r="D68" s="6"/>
      <c r="E68" s="400"/>
      <c r="F68" s="400"/>
      <c r="H68" s="6"/>
      <c r="I68" s="6"/>
      <c r="J68" s="6"/>
      <c r="K68" s="400"/>
      <c r="L68" s="400"/>
      <c r="N68" s="395" t="s">
        <v>104</v>
      </c>
      <c r="O68" s="6">
        <v>529</v>
      </c>
      <c r="P68" s="6">
        <v>552</v>
      </c>
      <c r="Q68" s="6"/>
      <c r="R68" s="400">
        <f t="shared" si="32"/>
        <v>-1</v>
      </c>
      <c r="S68" s="400">
        <f t="shared" si="33"/>
        <v>-1</v>
      </c>
      <c r="U68" s="6">
        <v>487</v>
      </c>
      <c r="V68" s="6">
        <v>526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4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4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4"/>
    <row r="75" spans="1:25" ht="12.75" customHeight="1" x14ac:dyDescent="0.4">
      <c r="A75" s="395" t="s">
        <v>110</v>
      </c>
      <c r="B75" s="395">
        <f>SUM(B62:B73)</f>
        <v>1470</v>
      </c>
      <c r="C75" s="395">
        <f>SUM(C62:C73)</f>
        <v>1509</v>
      </c>
      <c r="D75" s="395">
        <f>SUM(D62:D73)</f>
        <v>1652</v>
      </c>
      <c r="E75" s="400">
        <f>(+D75-B75)/B75</f>
        <v>0.12380952380952381</v>
      </c>
      <c r="F75" s="400">
        <f>(+D75-C75)/C75</f>
        <v>9.4764744864148445E-2</v>
      </c>
      <c r="H75" s="395">
        <f>SUM(H62:H73)</f>
        <v>1063</v>
      </c>
      <c r="I75" s="395">
        <f>SUM(I62:I73)</f>
        <v>1089</v>
      </c>
      <c r="J75" s="395">
        <f>SUM(J62:J73)</f>
        <v>1156</v>
      </c>
      <c r="K75" s="400">
        <f>(+J75-H75)/H75</f>
        <v>8.7488240827845717E-2</v>
      </c>
      <c r="L75" s="400">
        <f>(+J75-I75)/I75</f>
        <v>6.1524334251606978E-2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1652</v>
      </c>
      <c r="R75" s="400">
        <f>(+Q75-O75)/O75</f>
        <v>-0.67803547066848568</v>
      </c>
      <c r="S75" s="400">
        <f>(+Q75-P75)/P75</f>
        <v>-0.69492151431209603</v>
      </c>
      <c r="U75" s="395">
        <f>SUM(U62:U73)</f>
        <v>4451</v>
      </c>
      <c r="V75" s="395">
        <f>SUM(V62:V73)</f>
        <v>4620</v>
      </c>
      <c r="W75" s="395">
        <f>SUM(W62:W73)</f>
        <v>1156</v>
      </c>
      <c r="X75" s="400">
        <f>(+W75-U75)/U75</f>
        <v>-0.74028308245338126</v>
      </c>
      <c r="Y75" s="400">
        <f>(+W75-V75)/V75</f>
        <v>-0.74978354978354977</v>
      </c>
    </row>
    <row r="76" spans="1:25" ht="12.75" customHeight="1" x14ac:dyDescent="0.4"/>
    <row r="77" spans="1:25" ht="12.75" customHeight="1" x14ac:dyDescent="0.4">
      <c r="A77" s="394">
        <f ca="1">TODAY()</f>
        <v>45789</v>
      </c>
      <c r="G77" s="398" t="s">
        <v>113</v>
      </c>
      <c r="N77" s="394">
        <f ca="1">TODAY()</f>
        <v>45789</v>
      </c>
      <c r="T77" s="398" t="s">
        <v>113</v>
      </c>
    </row>
    <row r="78" spans="1:25" ht="12.75" customHeight="1" x14ac:dyDescent="0.4">
      <c r="A78" s="394"/>
      <c r="G78" s="398" t="s">
        <v>3</v>
      </c>
      <c r="N78" s="394"/>
      <c r="T78" s="398" t="s">
        <v>3</v>
      </c>
    </row>
    <row r="79" spans="1:25" ht="12.75" customHeight="1" x14ac:dyDescent="0.4"/>
    <row r="80" spans="1:25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4" si="36">(+D81-B81)/B81</f>
        <v>0.3888888888888889</v>
      </c>
      <c r="F81" s="400">
        <f t="shared" ref="F81:F84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4" si="38">(+J81-H81)/H81</f>
        <v>0.11864406779661017</v>
      </c>
      <c r="L81" s="400">
        <f t="shared" ref="L81:L84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/>
      <c r="C85" s="6"/>
      <c r="D85" s="6"/>
      <c r="E85" s="400"/>
      <c r="F85" s="400"/>
      <c r="H85" s="6"/>
      <c r="I85" s="6"/>
      <c r="J85" s="6"/>
      <c r="K85" s="400"/>
      <c r="L85" s="400"/>
      <c r="N85" s="395" t="s">
        <v>102</v>
      </c>
      <c r="O85" s="6">
        <v>126</v>
      </c>
      <c r="P85" s="6">
        <v>139</v>
      </c>
      <c r="Q85" s="6"/>
      <c r="R85" s="400">
        <f t="shared" si="40"/>
        <v>-1</v>
      </c>
      <c r="S85" s="400">
        <f t="shared" si="41"/>
        <v>-1</v>
      </c>
      <c r="U85" s="6">
        <v>122</v>
      </c>
      <c r="V85" s="6">
        <v>107</v>
      </c>
      <c r="W85" s="6"/>
      <c r="X85" s="400">
        <f t="shared" si="42"/>
        <v>-1</v>
      </c>
      <c r="Y85" s="400">
        <f t="shared" si="43"/>
        <v>-1</v>
      </c>
    </row>
    <row r="86" spans="1:25" ht="12.75" customHeight="1" x14ac:dyDescent="0.4">
      <c r="A86" s="395" t="s">
        <v>103</v>
      </c>
      <c r="B86" s="6"/>
      <c r="C86" s="6"/>
      <c r="D86" s="6"/>
      <c r="E86" s="400"/>
      <c r="F86" s="400"/>
      <c r="H86" s="6"/>
      <c r="I86" s="6"/>
      <c r="J86" s="6"/>
      <c r="K86" s="400"/>
      <c r="L86" s="400"/>
      <c r="N86" s="395" t="s">
        <v>103</v>
      </c>
      <c r="O86" s="6">
        <v>145</v>
      </c>
      <c r="P86" s="6">
        <v>133</v>
      </c>
      <c r="Q86" s="6"/>
      <c r="R86" s="400">
        <f t="shared" si="40"/>
        <v>-1</v>
      </c>
      <c r="S86" s="400">
        <f t="shared" si="41"/>
        <v>-1</v>
      </c>
      <c r="U86" s="6">
        <v>117</v>
      </c>
      <c r="V86" s="6">
        <v>122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4">
      <c r="A87" s="395" t="s">
        <v>104</v>
      </c>
      <c r="B87" s="6"/>
      <c r="C87" s="6"/>
      <c r="D87" s="6"/>
      <c r="E87" s="400"/>
      <c r="F87" s="400"/>
      <c r="H87" s="6"/>
      <c r="I87" s="6"/>
      <c r="J87" s="6"/>
      <c r="K87" s="400"/>
      <c r="L87" s="400"/>
      <c r="N87" s="395" t="s">
        <v>104</v>
      </c>
      <c r="O87" s="6">
        <v>125</v>
      </c>
      <c r="P87" s="6">
        <v>142</v>
      </c>
      <c r="Q87" s="6"/>
      <c r="R87" s="400">
        <f t="shared" si="40"/>
        <v>-1</v>
      </c>
      <c r="S87" s="400">
        <f t="shared" si="41"/>
        <v>-1</v>
      </c>
      <c r="U87" s="6">
        <v>106</v>
      </c>
      <c r="V87" s="6">
        <v>134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4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4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372</v>
      </c>
      <c r="C94" s="395">
        <f>SUM(C81:C92)</f>
        <v>366</v>
      </c>
      <c r="D94" s="395">
        <f>SUM(D81:D92)</f>
        <v>406</v>
      </c>
      <c r="E94" s="400">
        <f>(+D94-B94)/B94</f>
        <v>9.1397849462365593E-2</v>
      </c>
      <c r="F94" s="400">
        <f>(+D94-C94)/C94</f>
        <v>0.10928961748633879</v>
      </c>
      <c r="H94" s="395">
        <f>SUM(H81:H92)</f>
        <v>282</v>
      </c>
      <c r="I94" s="395">
        <f>SUM(I81:I92)</f>
        <v>255</v>
      </c>
      <c r="J94" s="395">
        <f>SUM(J81:J92)</f>
        <v>286</v>
      </c>
      <c r="K94" s="400">
        <f>(+J94-H94)/H94</f>
        <v>1.4184397163120567E-2</v>
      </c>
      <c r="L94" s="400">
        <f>(+J94-I94)/I94</f>
        <v>0.12156862745098039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406</v>
      </c>
      <c r="R94" s="400">
        <f>(+Q94-O94)/O94</f>
        <v>-0.66721311475409839</v>
      </c>
      <c r="S94" s="400">
        <f>(+Q94-P94)/P94</f>
        <v>-0.67258064516129035</v>
      </c>
      <c r="U94" s="395">
        <f>SUM(U81:U92)</f>
        <v>1074</v>
      </c>
      <c r="V94" s="395">
        <f>SUM(V81:V92)</f>
        <v>1111</v>
      </c>
      <c r="W94" s="395">
        <f>SUM(W81:W92)</f>
        <v>286</v>
      </c>
      <c r="X94" s="400">
        <f>(+W94-U94)/U94</f>
        <v>-0.73370577281191807</v>
      </c>
      <c r="Y94" s="400">
        <f>(+W94-V94)/V94</f>
        <v>-0.74257425742574257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3" si="44">(+D100-B100)/B100</f>
        <v>0.45</v>
      </c>
      <c r="F100" s="400">
        <f t="shared" ref="F100:F103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3" si="46">(+J100-H100)/H100</f>
        <v>0.26984126984126983</v>
      </c>
      <c r="L100" s="400">
        <f t="shared" ref="L100:L103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/>
      <c r="C104" s="6"/>
      <c r="D104" s="6"/>
      <c r="E104" s="400"/>
      <c r="F104" s="400"/>
      <c r="H104" s="6"/>
      <c r="I104" s="6"/>
      <c r="J104" s="6"/>
      <c r="K104" s="400"/>
      <c r="L104" s="400"/>
      <c r="N104" s="395" t="s">
        <v>102</v>
      </c>
      <c r="O104" s="6">
        <v>216</v>
      </c>
      <c r="P104" s="6">
        <v>228</v>
      </c>
      <c r="Q104" s="6"/>
      <c r="R104" s="400">
        <f t="shared" si="48"/>
        <v>-1</v>
      </c>
      <c r="S104" s="400">
        <f t="shared" si="49"/>
        <v>-1</v>
      </c>
      <c r="U104" s="6">
        <v>132</v>
      </c>
      <c r="V104" s="6">
        <v>163</v>
      </c>
      <c r="W104" s="6"/>
      <c r="X104" s="400">
        <f t="shared" si="50"/>
        <v>-1</v>
      </c>
      <c r="Y104" s="400">
        <f t="shared" si="51"/>
        <v>-1</v>
      </c>
    </row>
    <row r="105" spans="1:25" ht="12.75" customHeight="1" x14ac:dyDescent="0.4">
      <c r="A105" s="6" t="s">
        <v>103</v>
      </c>
      <c r="B105" s="6"/>
      <c r="C105" s="6"/>
      <c r="D105" s="6"/>
      <c r="E105" s="400"/>
      <c r="F105" s="400"/>
      <c r="H105" s="6"/>
      <c r="I105" s="6"/>
      <c r="J105" s="6"/>
      <c r="K105" s="400"/>
      <c r="L105" s="400"/>
      <c r="N105" s="6" t="s">
        <v>103</v>
      </c>
      <c r="O105" s="6">
        <v>177</v>
      </c>
      <c r="P105" s="6">
        <v>174</v>
      </c>
      <c r="Q105" s="6"/>
      <c r="R105" s="400">
        <f t="shared" si="48"/>
        <v>-1</v>
      </c>
      <c r="S105" s="400">
        <f t="shared" si="49"/>
        <v>-1</v>
      </c>
      <c r="U105" s="6">
        <v>148</v>
      </c>
      <c r="V105" s="6">
        <v>153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4">
      <c r="A106" s="395" t="s">
        <v>104</v>
      </c>
      <c r="B106" s="6"/>
      <c r="C106" s="6"/>
      <c r="D106" s="6"/>
      <c r="E106" s="400"/>
      <c r="F106" s="400"/>
      <c r="H106" s="6"/>
      <c r="I106" s="6"/>
      <c r="J106" s="6"/>
      <c r="K106" s="400"/>
      <c r="L106" s="400"/>
      <c r="N106" s="395" t="s">
        <v>104</v>
      </c>
      <c r="O106" s="6">
        <v>147</v>
      </c>
      <c r="P106" s="6">
        <v>210</v>
      </c>
      <c r="Q106" s="6"/>
      <c r="R106" s="400">
        <f t="shared" si="48"/>
        <v>-1</v>
      </c>
      <c r="S106" s="400">
        <f t="shared" si="49"/>
        <v>-1</v>
      </c>
      <c r="U106" s="6">
        <v>158</v>
      </c>
      <c r="V106" s="6">
        <v>157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4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4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443</v>
      </c>
      <c r="C113" s="395">
        <f>SUM(C100:C111)</f>
        <v>580</v>
      </c>
      <c r="D113" s="395">
        <f>SUM(D100:D111)</f>
        <v>577</v>
      </c>
      <c r="E113" s="400">
        <f>(+D113-B113)/B113</f>
        <v>0.30248306997742663</v>
      </c>
      <c r="F113" s="400">
        <f>(+D113-C113)/C113</f>
        <v>-5.1724137931034482E-3</v>
      </c>
      <c r="H113" s="395">
        <f>SUM(H100:H112)</f>
        <v>321</v>
      </c>
      <c r="I113" s="395">
        <f>SUM(I100:I112)</f>
        <v>402</v>
      </c>
      <c r="J113" s="395">
        <f>SUM(J100:J112)</f>
        <v>407</v>
      </c>
      <c r="K113" s="400">
        <f>(+J113-H113)/H113</f>
        <v>0.26791277258566976</v>
      </c>
      <c r="L113" s="400">
        <f>(+J113-I113)/I113</f>
        <v>1.2437810945273632E-2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577</v>
      </c>
      <c r="R113" s="400">
        <f>(+Q113-O113)/O113</f>
        <v>-0.65490430622009566</v>
      </c>
      <c r="S113" s="400">
        <f>(+Q113-P113)/P113</f>
        <v>-0.70455709165386582</v>
      </c>
      <c r="U113" s="395">
        <f>SUM(U100:U112)</f>
        <v>1399</v>
      </c>
      <c r="V113" s="395">
        <f>SUM(V100:V112)</f>
        <v>1558</v>
      </c>
      <c r="W113" s="395">
        <f>SUM(W100:W112)</f>
        <v>407</v>
      </c>
      <c r="X113" s="400">
        <f>(+W113-U113)/U113</f>
        <v>-0.70907791279485344</v>
      </c>
      <c r="Y113" s="400">
        <f>(+W113-V113)/V113</f>
        <v>-0.7387676508344031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45789</v>
      </c>
      <c r="G116" s="398" t="s">
        <v>3</v>
      </c>
      <c r="N116" s="394">
        <f ca="1">TODAY()</f>
        <v>45789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2" si="52">(+D119-B119)/B119</f>
        <v>6.0773480662983423E-2</v>
      </c>
      <c r="F119" s="400">
        <f t="shared" ref="F119:F122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2" si="54">(+J119-H119)/H119</f>
        <v>0.14912280701754385</v>
      </c>
      <c r="L119" s="400">
        <f t="shared" ref="L119:L122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/>
      <c r="C123" s="6"/>
      <c r="D123" s="6"/>
      <c r="E123" s="400"/>
      <c r="F123" s="400"/>
      <c r="H123" s="6"/>
      <c r="I123" s="6"/>
      <c r="J123" s="6"/>
      <c r="K123" s="400"/>
      <c r="L123" s="400"/>
      <c r="N123" s="395" t="s">
        <v>102</v>
      </c>
      <c r="O123" s="6">
        <v>246</v>
      </c>
      <c r="P123" s="6">
        <v>285</v>
      </c>
      <c r="Q123" s="6"/>
      <c r="R123" s="400">
        <f t="shared" si="56"/>
        <v>-1</v>
      </c>
      <c r="S123" s="400">
        <f t="shared" si="57"/>
        <v>-1</v>
      </c>
      <c r="U123" s="6">
        <v>209</v>
      </c>
      <c r="V123" s="6">
        <v>217</v>
      </c>
      <c r="W123" s="6"/>
      <c r="X123" s="400">
        <f t="shared" si="58"/>
        <v>-1</v>
      </c>
      <c r="Y123" s="400">
        <f t="shared" si="59"/>
        <v>-1</v>
      </c>
    </row>
    <row r="124" spans="1:25" ht="12.75" customHeight="1" x14ac:dyDescent="0.4">
      <c r="A124" s="395" t="s">
        <v>103</v>
      </c>
      <c r="B124" s="6"/>
      <c r="C124" s="6"/>
      <c r="D124" s="6"/>
      <c r="E124" s="400"/>
      <c r="F124" s="400"/>
      <c r="H124" s="6"/>
      <c r="I124" s="6"/>
      <c r="J124" s="6"/>
      <c r="K124" s="400"/>
      <c r="L124" s="400"/>
      <c r="N124" s="395" t="s">
        <v>103</v>
      </c>
      <c r="O124" s="6">
        <v>318</v>
      </c>
      <c r="P124" s="6">
        <v>283</v>
      </c>
      <c r="Q124" s="6"/>
      <c r="R124" s="400">
        <f t="shared" si="56"/>
        <v>-1</v>
      </c>
      <c r="S124" s="400">
        <f t="shared" si="57"/>
        <v>-1</v>
      </c>
      <c r="U124" s="6">
        <v>217</v>
      </c>
      <c r="V124" s="6">
        <v>197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4">
      <c r="A125" s="395" t="s">
        <v>104</v>
      </c>
      <c r="B125" s="6"/>
      <c r="C125" s="6"/>
      <c r="D125" s="6"/>
      <c r="E125" s="400"/>
      <c r="F125" s="400"/>
      <c r="H125" s="6"/>
      <c r="I125" s="6"/>
      <c r="J125" s="6"/>
      <c r="K125" s="400"/>
      <c r="L125" s="400"/>
      <c r="N125" s="395" t="s">
        <v>104</v>
      </c>
      <c r="O125" s="6">
        <v>261</v>
      </c>
      <c r="P125" s="6">
        <v>273</v>
      </c>
      <c r="Q125" s="6"/>
      <c r="R125" s="400">
        <f t="shared" si="56"/>
        <v>-1</v>
      </c>
      <c r="S125" s="400">
        <f t="shared" si="57"/>
        <v>-1</v>
      </c>
      <c r="U125" s="6">
        <v>228</v>
      </c>
      <c r="V125" s="6">
        <v>236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4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4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742</v>
      </c>
      <c r="C132" s="395">
        <f>SUM(C119:C130)</f>
        <v>758</v>
      </c>
      <c r="D132" s="395">
        <f>SUM(D119:D130)</f>
        <v>891</v>
      </c>
      <c r="E132" s="400">
        <f>(+D132-B132)/B132</f>
        <v>0.20080862533692723</v>
      </c>
      <c r="F132" s="400">
        <f>(+D132-C132)/C132</f>
        <v>0.17546174142480211</v>
      </c>
      <c r="H132" s="395">
        <f>SUM(H119:H131)</f>
        <v>605</v>
      </c>
      <c r="I132" s="395">
        <f>SUM(I119:I131)</f>
        <v>604</v>
      </c>
      <c r="J132" s="395">
        <f>SUM(J119:J131)</f>
        <v>600</v>
      </c>
      <c r="K132" s="400">
        <f>(+J132-H132)/H132</f>
        <v>-8.2644628099173556E-3</v>
      </c>
      <c r="L132" s="400">
        <f>(+J132-I132)/I132</f>
        <v>-6.6225165562913907E-3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891</v>
      </c>
      <c r="R132" s="400">
        <f>(+Q132-O132)/O132</f>
        <v>-0.66428033157498112</v>
      </c>
      <c r="S132" s="400">
        <f>(+Q132-P132)/P132</f>
        <v>-0.67529154518950441</v>
      </c>
      <c r="U132" s="395">
        <f>SUM(U119:U131)</f>
        <v>2247</v>
      </c>
      <c r="V132" s="395">
        <f>SUM(V119:V131)</f>
        <v>2297</v>
      </c>
      <c r="W132" s="395">
        <f>SUM(W119:W131)</f>
        <v>600</v>
      </c>
      <c r="X132" s="400">
        <f>(+W132-U132)/U132</f>
        <v>-0.73297730307076103</v>
      </c>
      <c r="Y132" s="400">
        <f>(+W132-V132)/V132</f>
        <v>-0.73878972572921198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1" si="60">(+D138-B138)/B138</f>
        <v>0.22772277227722773</v>
      </c>
      <c r="F138" s="400">
        <f t="shared" ref="F138:F141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1" si="62">(+J138-H138)/H138</f>
        <v>-0.10101010101010101</v>
      </c>
      <c r="L138" s="400">
        <f t="shared" ref="L138:L141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/>
      <c r="C142" s="6"/>
      <c r="D142" s="6"/>
      <c r="E142" s="400"/>
      <c r="F142" s="400"/>
      <c r="H142" s="6"/>
      <c r="I142" s="6"/>
      <c r="J142" s="6"/>
      <c r="K142" s="400"/>
      <c r="L142" s="400"/>
      <c r="N142" s="395" t="s">
        <v>102</v>
      </c>
      <c r="O142" s="6">
        <v>201</v>
      </c>
      <c r="P142" s="6">
        <v>214</v>
      </c>
      <c r="Q142" s="6"/>
      <c r="R142" s="400">
        <f t="shared" si="64"/>
        <v>-1</v>
      </c>
      <c r="S142" s="400">
        <f t="shared" si="65"/>
        <v>-1</v>
      </c>
      <c r="U142" s="6">
        <v>170</v>
      </c>
      <c r="V142" s="6">
        <v>171</v>
      </c>
      <c r="W142" s="6"/>
      <c r="X142" s="400">
        <f t="shared" si="66"/>
        <v>-1</v>
      </c>
      <c r="Y142" s="400">
        <f t="shared" si="67"/>
        <v>-1</v>
      </c>
    </row>
    <row r="143" spans="1:25" ht="12.75" customHeight="1" x14ac:dyDescent="0.4">
      <c r="A143" s="395" t="s">
        <v>103</v>
      </c>
      <c r="B143" s="6"/>
      <c r="C143" s="6"/>
      <c r="D143" s="6"/>
      <c r="E143" s="400"/>
      <c r="F143" s="400"/>
      <c r="H143" s="6"/>
      <c r="I143" s="6"/>
      <c r="J143" s="6"/>
      <c r="K143" s="400"/>
      <c r="L143" s="400"/>
      <c r="N143" s="395" t="s">
        <v>103</v>
      </c>
      <c r="O143" s="6">
        <v>245</v>
      </c>
      <c r="P143" s="6">
        <v>202</v>
      </c>
      <c r="Q143" s="6"/>
      <c r="R143" s="400">
        <f t="shared" si="64"/>
        <v>-1</v>
      </c>
      <c r="S143" s="400">
        <f t="shared" si="65"/>
        <v>-1</v>
      </c>
      <c r="U143" s="6">
        <v>170</v>
      </c>
      <c r="V143" s="6">
        <v>163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4">
      <c r="A144" s="395" t="s">
        <v>104</v>
      </c>
      <c r="B144" s="6"/>
      <c r="C144" s="6"/>
      <c r="D144" s="6"/>
      <c r="E144" s="400"/>
      <c r="F144" s="400"/>
      <c r="H144" s="6"/>
      <c r="I144" s="6"/>
      <c r="J144" s="6"/>
      <c r="K144" s="400"/>
      <c r="L144" s="400"/>
      <c r="N144" s="395" t="s">
        <v>104</v>
      </c>
      <c r="O144" s="6">
        <v>212</v>
      </c>
      <c r="P144" s="6">
        <v>188</v>
      </c>
      <c r="Q144" s="6"/>
      <c r="R144" s="400">
        <f t="shared" si="64"/>
        <v>-1</v>
      </c>
      <c r="S144" s="400">
        <f t="shared" si="65"/>
        <v>-1</v>
      </c>
      <c r="U144" s="6">
        <v>157</v>
      </c>
      <c r="V144" s="6">
        <v>178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4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4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533</v>
      </c>
      <c r="C151" s="395">
        <f>SUM(C138:C149)</f>
        <v>628</v>
      </c>
      <c r="D151" s="395">
        <f>SUM(D138:D149)</f>
        <v>564</v>
      </c>
      <c r="E151" s="400">
        <f>(+D151-B151)/B151</f>
        <v>5.8161350844277676E-2</v>
      </c>
      <c r="F151" s="400">
        <f>(+D151-C151)/C151</f>
        <v>-0.10191082802547771</v>
      </c>
      <c r="H151" s="395">
        <f>SUM(H138:H149)</f>
        <v>450</v>
      </c>
      <c r="I151" s="395">
        <f>SUM(I138:I149)</f>
        <v>461</v>
      </c>
      <c r="J151" s="395">
        <f>SUM(J138:J149)</f>
        <v>426</v>
      </c>
      <c r="K151" s="400">
        <f>(+J151-H151)/H151</f>
        <v>-5.3333333333333337E-2</v>
      </c>
      <c r="L151" s="400">
        <f>(+J151-I151)/I151</f>
        <v>-7.5921908893709325E-2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564</v>
      </c>
      <c r="R151" s="400">
        <f>(+Q151-O151)/O151</f>
        <v>-0.71312309257375384</v>
      </c>
      <c r="S151" s="400">
        <f>(+Q151-P151)/P151</f>
        <v>-0.7289764536280634</v>
      </c>
      <c r="U151" s="395">
        <f>SUM(U138:U149)</f>
        <v>1659</v>
      </c>
      <c r="V151" s="395">
        <f>SUM(V138:V149)</f>
        <v>1709</v>
      </c>
      <c r="W151" s="395">
        <f>SUM(W138:W149)</f>
        <v>426</v>
      </c>
      <c r="X151" s="400">
        <f>(+W151-U151)/U151</f>
        <v>-0.74321880650994576</v>
      </c>
      <c r="Y151" s="400">
        <f>(+W151-V151)/V151</f>
        <v>-0.75073142188414277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45789</v>
      </c>
      <c r="F155" s="401" t="s">
        <v>117</v>
      </c>
      <c r="G155" s="401"/>
      <c r="N155" s="394">
        <f ca="1">TODAY()</f>
        <v>45789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1" si="68">(+D159-B159)/B159</f>
        <v>0.51111111111111107</v>
      </c>
      <c r="F159" s="400">
        <f t="shared" ref="F159:F161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1" si="70">(+J159-H159)/H159</f>
        <v>-0.08</v>
      </c>
      <c r="L159" s="400">
        <f t="shared" ref="L159:L161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395" t="s">
        <v>101</v>
      </c>
      <c r="C162" s="6">
        <v>144</v>
      </c>
      <c r="D162" s="6">
        <v>180</v>
      </c>
      <c r="E162" s="6">
        <v>194</v>
      </c>
      <c r="F162" s="400">
        <f t="shared" ref="F162" si="76">(+E162-C162)/C162</f>
        <v>0.34722222222222221</v>
      </c>
      <c r="G162" s="400">
        <f t="shared" ref="G162" si="77">(+E162-D162)/D162</f>
        <v>7.7777777777777779E-2</v>
      </c>
      <c r="I162" s="6">
        <v>96</v>
      </c>
      <c r="J162" s="6">
        <v>136</v>
      </c>
      <c r="K162" s="6">
        <v>136</v>
      </c>
      <c r="L162" s="400">
        <f t="shared" ref="L162" si="78">(+K162-I162)/I162</f>
        <v>0.41666666666666669</v>
      </c>
      <c r="M162" s="400">
        <f t="shared" ref="M162" si="79">(+K162-J162)/J162</f>
        <v>0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/>
      <c r="C163" s="6"/>
      <c r="D163" s="6"/>
      <c r="E163" s="400"/>
      <c r="F163" s="400"/>
      <c r="H163" s="6"/>
      <c r="I163" s="6"/>
      <c r="J163" s="6"/>
      <c r="K163" s="400"/>
      <c r="L163" s="400"/>
      <c r="N163" s="395" t="s">
        <v>102</v>
      </c>
      <c r="O163" s="6">
        <v>210</v>
      </c>
      <c r="P163" s="6">
        <v>222</v>
      </c>
      <c r="Q163" s="6"/>
      <c r="R163" s="400">
        <f t="shared" si="72"/>
        <v>-1</v>
      </c>
      <c r="S163" s="400">
        <f t="shared" si="73"/>
        <v>-1</v>
      </c>
      <c r="U163" s="6">
        <v>121</v>
      </c>
      <c r="V163" s="6">
        <v>139</v>
      </c>
      <c r="W163" s="6"/>
      <c r="X163" s="400">
        <f t="shared" si="74"/>
        <v>-1</v>
      </c>
      <c r="Y163" s="400">
        <f t="shared" si="75"/>
        <v>-1</v>
      </c>
    </row>
    <row r="164" spans="1:25" ht="12.75" customHeight="1" x14ac:dyDescent="0.4">
      <c r="A164" s="6" t="s">
        <v>103</v>
      </c>
      <c r="B164" s="6"/>
      <c r="C164" s="6"/>
      <c r="D164" s="6"/>
      <c r="E164" s="400"/>
      <c r="F164" s="400"/>
      <c r="H164" s="6"/>
      <c r="I164" s="6"/>
      <c r="J164" s="6"/>
      <c r="K164" s="400"/>
      <c r="L164" s="400"/>
      <c r="N164" s="6" t="s">
        <v>103</v>
      </c>
      <c r="O164" s="6">
        <v>189</v>
      </c>
      <c r="P164" s="6">
        <v>172</v>
      </c>
      <c r="Q164" s="6"/>
      <c r="R164" s="400">
        <f t="shared" si="72"/>
        <v>-1</v>
      </c>
      <c r="S164" s="400">
        <f t="shared" si="73"/>
        <v>-1</v>
      </c>
      <c r="U164" s="6">
        <v>154</v>
      </c>
      <c r="V164" s="6">
        <v>121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4">
      <c r="A165" s="395" t="s">
        <v>104</v>
      </c>
      <c r="B165" s="6"/>
      <c r="C165" s="6"/>
      <c r="D165" s="6"/>
      <c r="E165" s="400"/>
      <c r="F165" s="400"/>
      <c r="H165" s="6"/>
      <c r="I165" s="6"/>
      <c r="J165" s="6"/>
      <c r="K165" s="400"/>
      <c r="L165" s="400"/>
      <c r="N165" s="395" t="s">
        <v>104</v>
      </c>
      <c r="O165" s="6">
        <v>171</v>
      </c>
      <c r="P165" s="6">
        <v>186</v>
      </c>
      <c r="Q165" s="6"/>
      <c r="R165" s="400">
        <f t="shared" si="72"/>
        <v>-1</v>
      </c>
      <c r="S165" s="400">
        <f t="shared" si="73"/>
        <v>-1</v>
      </c>
      <c r="U165" s="6">
        <v>124</v>
      </c>
      <c r="V165" s="6">
        <v>117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4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4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358</v>
      </c>
      <c r="C172" s="395">
        <f>SUM(C159:C170)</f>
        <v>566</v>
      </c>
      <c r="D172" s="395">
        <f>SUM(D159:D170)</f>
        <v>611</v>
      </c>
      <c r="E172" s="400">
        <f>(+D172-B172)/B172</f>
        <v>0.70670391061452509</v>
      </c>
      <c r="F172" s="400">
        <f>(+D172-C172)/C172</f>
        <v>7.9505300353356886E-2</v>
      </c>
      <c r="H172" s="395">
        <f>SUM(H159:H170)</f>
        <v>240</v>
      </c>
      <c r="I172" s="395">
        <f>SUM(I159:I170)</f>
        <v>338</v>
      </c>
      <c r="J172" s="395">
        <f>SUM(J159:J170)</f>
        <v>353</v>
      </c>
      <c r="K172" s="400">
        <f>(+J172-H172)/H172</f>
        <v>0.47083333333333333</v>
      </c>
      <c r="L172" s="400">
        <f>(+J172-I172)/I172</f>
        <v>4.4378698224852069E-2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625</v>
      </c>
      <c r="R172" s="400">
        <f>(+Q172-O172)/O172</f>
        <v>-0.63956170703575543</v>
      </c>
      <c r="S172" s="400">
        <f>(+Q172-P172)/P172</f>
        <v>-0.67243186582809222</v>
      </c>
      <c r="U172" s="395">
        <f>SUM(U159:U170)</f>
        <v>1328</v>
      </c>
      <c r="V172" s="395">
        <f>SUM(V159:V170)</f>
        <v>1381</v>
      </c>
      <c r="W172" s="395">
        <f>SUM(W159:W170)</f>
        <v>353</v>
      </c>
      <c r="X172" s="400">
        <f>(+W172-U172)/U172</f>
        <v>-0.73418674698795183</v>
      </c>
      <c r="Y172" s="400">
        <f>(+W172-V172)/V172</f>
        <v>-0.74438812454742942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1" si="80">(+D178-B178)/B178</f>
        <v>0.49122807017543857</v>
      </c>
      <c r="F178" s="400">
        <f t="shared" ref="F178:F181" si="81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1" si="82">(+J178-H178)/H178</f>
        <v>6.7796610169491525E-2</v>
      </c>
      <c r="L178" s="400">
        <f t="shared" ref="L178:L181" si="83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4">(+Q178-O178)/O178</f>
        <v>0.49122807017543857</v>
      </c>
      <c r="S178" s="400">
        <f t="shared" ref="S178:S189" si="85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6">(+W178-U178)/U178</f>
        <v>6.7796610169491525E-2</v>
      </c>
      <c r="Y178" s="400">
        <f t="shared" ref="Y178:Y189" si="87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0"/>
        <v>-5.434782608695652E-2</v>
      </c>
      <c r="F179" s="400">
        <f t="shared" si="81"/>
        <v>0.33846153846153848</v>
      </c>
      <c r="H179" s="395">
        <v>56</v>
      </c>
      <c r="I179" s="395">
        <v>50</v>
      </c>
      <c r="J179" s="395">
        <v>76</v>
      </c>
      <c r="K179" s="400">
        <f t="shared" si="82"/>
        <v>0.35714285714285715</v>
      </c>
      <c r="L179" s="400">
        <f t="shared" si="83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4"/>
        <v>-5.434782608695652E-2</v>
      </c>
      <c r="S179" s="400">
        <f t="shared" si="85"/>
        <v>0.33846153846153848</v>
      </c>
      <c r="U179" s="395">
        <v>56</v>
      </c>
      <c r="V179" s="395">
        <v>50</v>
      </c>
      <c r="W179" s="395">
        <v>76</v>
      </c>
      <c r="X179" s="400">
        <f t="shared" si="86"/>
        <v>0.35714285714285715</v>
      </c>
      <c r="Y179" s="400">
        <f t="shared" si="87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0"/>
        <v>0.39473684210526316</v>
      </c>
      <c r="F180" s="400">
        <f t="shared" si="81"/>
        <v>0.21839080459770116</v>
      </c>
      <c r="H180" s="395">
        <v>74</v>
      </c>
      <c r="I180" s="395">
        <v>85</v>
      </c>
      <c r="J180" s="395">
        <v>83</v>
      </c>
      <c r="K180" s="400">
        <f t="shared" si="82"/>
        <v>0.12162162162162163</v>
      </c>
      <c r="L180" s="400">
        <f t="shared" si="83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4"/>
        <v>0.39473684210526316</v>
      </c>
      <c r="S180" s="400">
        <f t="shared" si="85"/>
        <v>0.21839080459770116</v>
      </c>
      <c r="U180" s="395">
        <v>74</v>
      </c>
      <c r="V180" s="395">
        <v>85</v>
      </c>
      <c r="W180" s="395">
        <v>83</v>
      </c>
      <c r="X180" s="400">
        <f t="shared" si="86"/>
        <v>0.12162162162162163</v>
      </c>
      <c r="Y180" s="400">
        <f t="shared" si="87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0"/>
        <v>4.807692307692308E-2</v>
      </c>
      <c r="F181" s="400">
        <f t="shared" si="81"/>
        <v>-1.8018018018018018E-2</v>
      </c>
      <c r="H181" s="6">
        <v>62</v>
      </c>
      <c r="I181" s="6">
        <v>65</v>
      </c>
      <c r="J181" s="6">
        <v>81</v>
      </c>
      <c r="K181" s="400">
        <f t="shared" si="82"/>
        <v>0.30645161290322581</v>
      </c>
      <c r="L181" s="400">
        <f t="shared" si="83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4"/>
        <v>4.807692307692308E-2</v>
      </c>
      <c r="S181" s="400">
        <f t="shared" si="85"/>
        <v>-1.8018018018018018E-2</v>
      </c>
      <c r="U181" s="6">
        <v>62</v>
      </c>
      <c r="V181" s="6">
        <v>65</v>
      </c>
      <c r="W181" s="6">
        <v>81</v>
      </c>
      <c r="X181" s="400">
        <f t="shared" si="86"/>
        <v>0.30645161290322581</v>
      </c>
      <c r="Y181" s="400">
        <f t="shared" si="87"/>
        <v>0.24615384615384617</v>
      </c>
    </row>
    <row r="182" spans="1:25" ht="12.75" customHeight="1" x14ac:dyDescent="0.4">
      <c r="A182" s="395" t="s">
        <v>102</v>
      </c>
      <c r="B182" s="6"/>
      <c r="C182" s="6"/>
      <c r="D182" s="6"/>
      <c r="E182" s="400"/>
      <c r="F182" s="400"/>
      <c r="H182" s="6"/>
      <c r="I182" s="6"/>
      <c r="J182" s="6"/>
      <c r="K182" s="400"/>
      <c r="L182" s="400"/>
      <c r="N182" s="395" t="s">
        <v>102</v>
      </c>
      <c r="O182" s="6">
        <v>99</v>
      </c>
      <c r="P182" s="6">
        <v>161</v>
      </c>
      <c r="Q182" s="6"/>
      <c r="R182" s="400">
        <f t="shared" si="84"/>
        <v>-1</v>
      </c>
      <c r="S182" s="400">
        <f t="shared" si="85"/>
        <v>-1</v>
      </c>
      <c r="U182" s="6">
        <v>112</v>
      </c>
      <c r="V182" s="6">
        <v>96</v>
      </c>
      <c r="W182" s="6"/>
      <c r="X182" s="400">
        <f t="shared" si="86"/>
        <v>-1</v>
      </c>
      <c r="Y182" s="400">
        <f t="shared" si="87"/>
        <v>-1</v>
      </c>
    </row>
    <row r="183" spans="1:25" ht="12.75" customHeight="1" x14ac:dyDescent="0.4">
      <c r="A183" s="395" t="s">
        <v>103</v>
      </c>
      <c r="B183" s="6"/>
      <c r="C183" s="6"/>
      <c r="D183" s="6"/>
      <c r="E183" s="400"/>
      <c r="F183" s="400"/>
      <c r="H183" s="6"/>
      <c r="I183" s="6"/>
      <c r="J183" s="6"/>
      <c r="K183" s="400"/>
      <c r="L183" s="400"/>
      <c r="N183" s="395" t="s">
        <v>103</v>
      </c>
      <c r="O183" s="6">
        <v>135</v>
      </c>
      <c r="P183" s="6">
        <v>119</v>
      </c>
      <c r="Q183" s="6"/>
      <c r="R183" s="400">
        <f t="shared" si="84"/>
        <v>-1</v>
      </c>
      <c r="S183" s="400">
        <f t="shared" si="85"/>
        <v>-1</v>
      </c>
      <c r="U183" s="6">
        <v>112</v>
      </c>
      <c r="V183" s="6">
        <v>106</v>
      </c>
      <c r="W183" s="6"/>
      <c r="X183" s="400">
        <f t="shared" si="86"/>
        <v>-1</v>
      </c>
      <c r="Y183" s="400">
        <f t="shared" si="87"/>
        <v>-1</v>
      </c>
    </row>
    <row r="184" spans="1:25" ht="12.75" customHeight="1" x14ac:dyDescent="0.4">
      <c r="A184" s="395" t="s">
        <v>104</v>
      </c>
      <c r="B184" s="6"/>
      <c r="C184" s="6"/>
      <c r="D184" s="6"/>
      <c r="E184" s="400"/>
      <c r="F184" s="400"/>
      <c r="H184" s="6"/>
      <c r="I184" s="6"/>
      <c r="J184" s="6"/>
      <c r="K184" s="400"/>
      <c r="L184" s="400"/>
      <c r="N184" s="395" t="s">
        <v>104</v>
      </c>
      <c r="O184" s="6">
        <v>97</v>
      </c>
      <c r="P184" s="6">
        <v>120</v>
      </c>
      <c r="Q184" s="6"/>
      <c r="R184" s="400">
        <f t="shared" si="84"/>
        <v>-1</v>
      </c>
      <c r="S184" s="400">
        <f t="shared" si="85"/>
        <v>-1</v>
      </c>
      <c r="U184" s="6">
        <v>98</v>
      </c>
      <c r="V184" s="6">
        <v>131</v>
      </c>
      <c r="W184" s="6"/>
      <c r="X184" s="400">
        <f t="shared" si="86"/>
        <v>-1</v>
      </c>
      <c r="Y184" s="400">
        <f t="shared" si="87"/>
        <v>-1</v>
      </c>
    </row>
    <row r="185" spans="1:25" ht="12.75" customHeight="1" x14ac:dyDescent="0.4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4"/>
        <v>-1</v>
      </c>
      <c r="S185" s="400">
        <f t="shared" si="85"/>
        <v>-1</v>
      </c>
      <c r="U185" s="6">
        <v>118</v>
      </c>
      <c r="V185" s="6">
        <v>111</v>
      </c>
      <c r="W185" s="6"/>
      <c r="X185" s="400">
        <f t="shared" si="86"/>
        <v>-1</v>
      </c>
      <c r="Y185" s="400">
        <f t="shared" si="87"/>
        <v>-1</v>
      </c>
    </row>
    <row r="186" spans="1:25" ht="12.75" customHeight="1" x14ac:dyDescent="0.4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4"/>
        <v>-1</v>
      </c>
      <c r="S186" s="400">
        <f t="shared" si="85"/>
        <v>-1</v>
      </c>
      <c r="U186" s="6">
        <v>102</v>
      </c>
      <c r="V186" s="6">
        <v>117</v>
      </c>
      <c r="W186" s="6"/>
      <c r="X186" s="400">
        <f t="shared" si="86"/>
        <v>-1</v>
      </c>
      <c r="Y186" s="400">
        <f t="shared" si="87"/>
        <v>-1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4"/>
        <v>-1</v>
      </c>
      <c r="S187" s="400">
        <f t="shared" si="85"/>
        <v>-1</v>
      </c>
      <c r="U187" s="6">
        <v>96</v>
      </c>
      <c r="V187" s="6">
        <v>108</v>
      </c>
      <c r="W187" s="6"/>
      <c r="X187" s="400">
        <f t="shared" si="86"/>
        <v>-1</v>
      </c>
      <c r="Y187" s="400">
        <f t="shared" si="87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4"/>
        <v>-1</v>
      </c>
      <c r="S188" s="400">
        <f t="shared" si="85"/>
        <v>-1</v>
      </c>
      <c r="U188" s="6">
        <v>79</v>
      </c>
      <c r="V188" s="6">
        <v>87</v>
      </c>
      <c r="W188" s="6"/>
      <c r="X188" s="400">
        <f t="shared" si="86"/>
        <v>-1</v>
      </c>
      <c r="Y188" s="400">
        <f t="shared" si="87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4"/>
        <v>-1</v>
      </c>
      <c r="S189" s="384">
        <f t="shared" si="85"/>
        <v>-1</v>
      </c>
      <c r="T189"/>
      <c r="U189" s="6">
        <v>80</v>
      </c>
      <c r="V189" s="6">
        <v>83</v>
      </c>
      <c r="W189" s="6"/>
      <c r="X189" s="384">
        <f t="shared" si="86"/>
        <v>-1</v>
      </c>
      <c r="Y189" s="384">
        <f t="shared" si="87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329</v>
      </c>
      <c r="C191" s="395">
        <f>SUM(C178:C189)</f>
        <v>324</v>
      </c>
      <c r="D191" s="395">
        <f>SUM(D178:D189)</f>
        <v>387</v>
      </c>
      <c r="E191" s="400">
        <f>(+D191-B191)/B191</f>
        <v>0.17629179331306991</v>
      </c>
      <c r="F191" s="400">
        <f>(+D191-C191)/C191</f>
        <v>0.19444444444444445</v>
      </c>
      <c r="H191" s="395">
        <f>SUM(H178:H189)</f>
        <v>251</v>
      </c>
      <c r="I191" s="395">
        <f>SUM(I178:I189)</f>
        <v>278</v>
      </c>
      <c r="J191" s="395">
        <f>SUM(J178:J189)</f>
        <v>303</v>
      </c>
      <c r="K191" s="400">
        <f>(+J191-H191)/H191</f>
        <v>0.20717131474103587</v>
      </c>
      <c r="L191" s="400">
        <f>(+J191-I191)/I191</f>
        <v>8.9928057553956831E-2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387</v>
      </c>
      <c r="R191" s="400">
        <f>(+Q191-O191)/O191</f>
        <v>-0.64592863677950596</v>
      </c>
      <c r="S191" s="400">
        <f>(+Q191-P191)/P191</f>
        <v>-0.68638573743922204</v>
      </c>
      <c r="U191" s="395">
        <f>SUM(U178:U189)</f>
        <v>1048</v>
      </c>
      <c r="V191" s="395">
        <f>SUM(V178:V189)</f>
        <v>1117</v>
      </c>
      <c r="W191" s="395">
        <f>SUM(W178:W189)</f>
        <v>303</v>
      </c>
      <c r="X191" s="400">
        <f>(+W191-U191)/U191</f>
        <v>-0.71087786259541985</v>
      </c>
      <c r="Y191" s="400">
        <f>(+W191-V191)/V191</f>
        <v>-0.72873769024171886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45789</v>
      </c>
      <c r="F193" s="401" t="s">
        <v>120</v>
      </c>
      <c r="G193" s="401"/>
      <c r="N193" s="394">
        <f ca="1">TODAY()</f>
        <v>45789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0" si="88">(+D197-B197)/B197</f>
        <v>0</v>
      </c>
      <c r="F197" s="400">
        <f t="shared" ref="F197:F200" si="89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0" si="90">(+J197-H197)/H197</f>
        <v>-9.7560975609756101E-2</v>
      </c>
      <c r="L197" s="400">
        <f t="shared" ref="L197:L200" si="91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2">(+Q197-O197)/O197</f>
        <v>0</v>
      </c>
      <c r="S197" s="400">
        <f t="shared" ref="S197:S205" si="93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4">(+W197-U197)/U197</f>
        <v>-9.7560975609756101E-2</v>
      </c>
      <c r="Y197" s="400">
        <f t="shared" ref="Y197:Y208" si="95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8"/>
        <v>0.29629629629629628</v>
      </c>
      <c r="F198" s="400">
        <f t="shared" si="89"/>
        <v>-0.43548387096774194</v>
      </c>
      <c r="H198" s="395">
        <v>38</v>
      </c>
      <c r="I198" s="395">
        <v>36</v>
      </c>
      <c r="J198" s="395">
        <v>46</v>
      </c>
      <c r="K198" s="400">
        <f t="shared" si="90"/>
        <v>0.21052631578947367</v>
      </c>
      <c r="L198" s="400">
        <f t="shared" si="91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2"/>
        <v>0.29629629629629628</v>
      </c>
      <c r="S198" s="400">
        <f t="shared" si="93"/>
        <v>-0.43548387096774194</v>
      </c>
      <c r="U198" s="395">
        <v>38</v>
      </c>
      <c r="V198" s="395">
        <v>36</v>
      </c>
      <c r="W198" s="395">
        <v>46</v>
      </c>
      <c r="X198" s="400">
        <f t="shared" si="94"/>
        <v>0.21052631578947367</v>
      </c>
      <c r="Y198" s="400">
        <f t="shared" si="95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8"/>
        <v>0.5</v>
      </c>
      <c r="F199" s="400">
        <f t="shared" si="89"/>
        <v>0.11290322580645161</v>
      </c>
      <c r="H199" s="395">
        <v>45</v>
      </c>
      <c r="I199" s="395">
        <v>56</v>
      </c>
      <c r="J199" s="395">
        <v>50</v>
      </c>
      <c r="K199" s="400">
        <f t="shared" si="90"/>
        <v>0.1111111111111111</v>
      </c>
      <c r="L199" s="400">
        <f t="shared" si="91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2"/>
        <v>0.5</v>
      </c>
      <c r="S199" s="400">
        <f t="shared" si="93"/>
        <v>0.11290322580645161</v>
      </c>
      <c r="U199" s="395">
        <v>45</v>
      </c>
      <c r="V199" s="395">
        <v>56</v>
      </c>
      <c r="W199" s="395">
        <v>50</v>
      </c>
      <c r="X199" s="400">
        <f t="shared" si="94"/>
        <v>0.1111111111111111</v>
      </c>
      <c r="Y199" s="400">
        <f t="shared" si="95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8"/>
        <v>0.1</v>
      </c>
      <c r="F200" s="400">
        <f t="shared" si="89"/>
        <v>0.1</v>
      </c>
      <c r="H200" s="6">
        <v>51</v>
      </c>
      <c r="I200" s="6">
        <v>49</v>
      </c>
      <c r="J200" s="6">
        <v>52</v>
      </c>
      <c r="K200" s="400">
        <f t="shared" si="90"/>
        <v>1.9607843137254902E-2</v>
      </c>
      <c r="L200" s="400">
        <f t="shared" si="91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2"/>
        <v>0.1</v>
      </c>
      <c r="S200" s="400">
        <f t="shared" si="93"/>
        <v>0.1</v>
      </c>
      <c r="U200" s="6">
        <v>51</v>
      </c>
      <c r="V200" s="6">
        <v>49</v>
      </c>
      <c r="W200" s="6">
        <v>52</v>
      </c>
      <c r="X200" s="400">
        <f t="shared" si="94"/>
        <v>1.9607843137254902E-2</v>
      </c>
      <c r="Y200" s="400">
        <f t="shared" si="95"/>
        <v>6.1224489795918366E-2</v>
      </c>
    </row>
    <row r="201" spans="1:25" ht="12.75" customHeight="1" x14ac:dyDescent="0.4">
      <c r="A201" s="395" t="s">
        <v>102</v>
      </c>
      <c r="B201" s="6"/>
      <c r="C201" s="6"/>
      <c r="D201" s="6"/>
      <c r="E201" s="400"/>
      <c r="F201" s="400"/>
      <c r="H201" s="6"/>
      <c r="I201" s="6"/>
      <c r="J201" s="6"/>
      <c r="K201" s="400"/>
      <c r="L201" s="400"/>
      <c r="N201" s="395" t="s">
        <v>102</v>
      </c>
      <c r="O201" s="6">
        <v>74</v>
      </c>
      <c r="P201" s="6">
        <v>85</v>
      </c>
      <c r="Q201" s="6"/>
      <c r="R201" s="400">
        <f t="shared" si="92"/>
        <v>-1</v>
      </c>
      <c r="S201" s="400">
        <f t="shared" si="93"/>
        <v>-1</v>
      </c>
      <c r="U201" s="6">
        <v>60</v>
      </c>
      <c r="V201" s="6">
        <v>80</v>
      </c>
      <c r="W201" s="6"/>
      <c r="X201" s="400">
        <f t="shared" si="94"/>
        <v>-1</v>
      </c>
      <c r="Y201" s="400">
        <f t="shared" si="95"/>
        <v>-1</v>
      </c>
    </row>
    <row r="202" spans="1:25" ht="12.75" customHeight="1" x14ac:dyDescent="0.4">
      <c r="A202" s="395" t="s">
        <v>103</v>
      </c>
      <c r="B202" s="6"/>
      <c r="C202" s="6"/>
      <c r="D202" s="6"/>
      <c r="E202" s="400"/>
      <c r="F202" s="400"/>
      <c r="H202" s="6"/>
      <c r="I202" s="6"/>
      <c r="J202" s="6"/>
      <c r="K202" s="400"/>
      <c r="L202" s="400"/>
      <c r="N202" s="395" t="s">
        <v>103</v>
      </c>
      <c r="O202" s="6">
        <v>86</v>
      </c>
      <c r="P202" s="6">
        <v>74</v>
      </c>
      <c r="Q202" s="6"/>
      <c r="R202" s="400">
        <f t="shared" si="92"/>
        <v>-1</v>
      </c>
      <c r="S202" s="400">
        <f t="shared" si="93"/>
        <v>-1</v>
      </c>
      <c r="U202" s="6">
        <v>79</v>
      </c>
      <c r="V202" s="6">
        <v>65</v>
      </c>
      <c r="W202" s="6"/>
      <c r="X202" s="400">
        <f t="shared" si="94"/>
        <v>-1</v>
      </c>
      <c r="Y202" s="400">
        <f t="shared" si="95"/>
        <v>-1</v>
      </c>
    </row>
    <row r="203" spans="1:25" ht="12.75" customHeight="1" x14ac:dyDescent="0.4">
      <c r="A203" s="395" t="s">
        <v>104</v>
      </c>
      <c r="B203" s="6"/>
      <c r="C203" s="6"/>
      <c r="D203" s="6"/>
      <c r="E203" s="400"/>
      <c r="F203" s="400"/>
      <c r="H203" s="6"/>
      <c r="I203" s="6"/>
      <c r="J203" s="6"/>
      <c r="K203" s="400"/>
      <c r="L203" s="400"/>
      <c r="N203" s="395" t="s">
        <v>104</v>
      </c>
      <c r="O203" s="6">
        <v>51</v>
      </c>
      <c r="P203" s="6">
        <v>67</v>
      </c>
      <c r="Q203" s="6"/>
      <c r="R203" s="400">
        <f t="shared" si="92"/>
        <v>-1</v>
      </c>
      <c r="S203" s="400">
        <f t="shared" si="93"/>
        <v>-1</v>
      </c>
      <c r="U203" s="6">
        <v>65</v>
      </c>
      <c r="V203" s="6">
        <v>70</v>
      </c>
      <c r="W203" s="6"/>
      <c r="X203" s="400">
        <f t="shared" si="94"/>
        <v>-1</v>
      </c>
      <c r="Y203" s="400">
        <f t="shared" si="95"/>
        <v>-1</v>
      </c>
    </row>
    <row r="204" spans="1:25" ht="12.75" customHeight="1" x14ac:dyDescent="0.4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92"/>
        <v>-1</v>
      </c>
      <c r="S204" s="400">
        <f t="shared" si="93"/>
        <v>-1</v>
      </c>
      <c r="U204" s="6">
        <v>63</v>
      </c>
      <c r="V204" s="6">
        <v>71</v>
      </c>
      <c r="W204" s="6"/>
      <c r="X204" s="400">
        <f t="shared" si="94"/>
        <v>-1</v>
      </c>
      <c r="Y204" s="400">
        <f t="shared" si="95"/>
        <v>-1</v>
      </c>
    </row>
    <row r="205" spans="1:25" ht="12.75" customHeight="1" x14ac:dyDescent="0.4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92"/>
        <v>-1</v>
      </c>
      <c r="S205" s="400">
        <f t="shared" si="93"/>
        <v>-1</v>
      </c>
      <c r="U205" s="6">
        <v>59</v>
      </c>
      <c r="V205" s="6">
        <v>72</v>
      </c>
      <c r="W205" s="6"/>
      <c r="X205" s="400">
        <f t="shared" si="94"/>
        <v>-1</v>
      </c>
      <c r="Y205" s="400">
        <f t="shared" si="95"/>
        <v>-1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4"/>
        <v>-1</v>
      </c>
      <c r="Y206" s="400">
        <f t="shared" si="95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4"/>
        <v>-1</v>
      </c>
      <c r="Y207" s="400">
        <f t="shared" si="95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6">(+Q208-O208)/O208</f>
        <v>-1</v>
      </c>
      <c r="S208" s="384">
        <f t="shared" ref="S208" si="97">(+Q208-P208)/P208</f>
        <v>-1</v>
      </c>
      <c r="T208"/>
      <c r="U208" s="6">
        <v>65</v>
      </c>
      <c r="V208" s="6">
        <v>79</v>
      </c>
      <c r="W208" s="6"/>
      <c r="X208" s="384">
        <f t="shared" si="94"/>
        <v>-1</v>
      </c>
      <c r="Y208" s="384">
        <f t="shared" si="95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172</v>
      </c>
      <c r="C210" s="395">
        <f>SUM(C197:C208)</f>
        <v>227</v>
      </c>
      <c r="D210" s="395">
        <f>SUM(D197:D208)</f>
        <v>209</v>
      </c>
      <c r="E210" s="400">
        <f>(+D210-B210)/B210</f>
        <v>0.21511627906976744</v>
      </c>
      <c r="F210" s="400">
        <f>(+D210-C210)/C210</f>
        <v>-7.9295154185022032E-2</v>
      </c>
      <c r="H210" s="395">
        <f>SUM(H197:H208)</f>
        <v>175</v>
      </c>
      <c r="I210" s="395">
        <f>SUM(I197:I208)</f>
        <v>182</v>
      </c>
      <c r="J210" s="395">
        <f>SUM(J197:J208)</f>
        <v>185</v>
      </c>
      <c r="K210" s="400">
        <f>(+J210-H210)/H210</f>
        <v>5.7142857142857141E-2</v>
      </c>
      <c r="L210" s="400">
        <f>(+J210-I210)/I210</f>
        <v>1.6483516483516484E-2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209</v>
      </c>
      <c r="R210" s="400">
        <f>(+Q210-O210)/O210</f>
        <v>-0.69928057553956835</v>
      </c>
      <c r="S210" s="400">
        <f>(+Q210-P210)/P210</f>
        <v>-0.73842302878598243</v>
      </c>
      <c r="U210" s="395">
        <f>SUM(U197:U208)</f>
        <v>689</v>
      </c>
      <c r="V210" s="395">
        <f>SUM(V197:V208)</f>
        <v>752</v>
      </c>
      <c r="W210" s="395">
        <f>SUM(W197:W208)</f>
        <v>185</v>
      </c>
      <c r="X210" s="400">
        <f>(+W210-U210)/U210</f>
        <v>-0.73149492017416551</v>
      </c>
      <c r="Y210" s="400">
        <f>(+W210-V210)/V210</f>
        <v>-0.75398936170212771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45789</v>
      </c>
      <c r="F212" s="397"/>
      <c r="G212" s="398" t="s">
        <v>118</v>
      </c>
      <c r="N212" s="394">
        <f ca="1">TODAY()</f>
        <v>45789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19" si="98">(+D216-B216)/B216</f>
        <v>0.29652996845425866</v>
      </c>
      <c r="F216" s="400">
        <f t="shared" ref="F216:F219" si="99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19" si="100">(+J216-H216)/H216</f>
        <v>0.1118925831202046</v>
      </c>
      <c r="L216" s="400">
        <f t="shared" ref="L216:L219" si="101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2">(+Q216-O216)/O216</f>
        <v>0.29652996845425866</v>
      </c>
      <c r="S216" s="400">
        <f t="shared" ref="S216:S227" si="103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4">(+W216-U216)/U216</f>
        <v>0.1118925831202046</v>
      </c>
      <c r="Y216" s="400">
        <f t="shared" ref="Y216:Y227" si="105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8"/>
        <v>0.11052166224580018</v>
      </c>
      <c r="F217" s="400">
        <f t="shared" si="99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0"/>
        <v>0.12829957028852057</v>
      </c>
      <c r="L217" s="400">
        <f t="shared" si="101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2"/>
        <v>0.11052166224580018</v>
      </c>
      <c r="S217" s="400">
        <f t="shared" si="103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4"/>
        <v>0.12829957028852057</v>
      </c>
      <c r="Y217" s="400">
        <f t="shared" si="105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8"/>
        <v>8.9689034369885429E-2</v>
      </c>
      <c r="F218" s="400">
        <f t="shared" si="99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0"/>
        <v>-2.8649386084583901E-2</v>
      </c>
      <c r="L218" s="400">
        <f t="shared" si="101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2"/>
        <v>8.9689034369885429E-2</v>
      </c>
      <c r="S218" s="400">
        <f t="shared" si="103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4"/>
        <v>-2.8649386084583901E-2</v>
      </c>
      <c r="Y218" s="400">
        <f t="shared" si="105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8"/>
        <v>0.2046246436490339</v>
      </c>
      <c r="F219" s="400">
        <f t="shared" si="99"/>
        <v>2.8671896131998918E-2</v>
      </c>
      <c r="H219" s="6">
        <v>2256</v>
      </c>
      <c r="I219" s="6">
        <v>2657</v>
      </c>
      <c r="J219" s="6">
        <v>2578</v>
      </c>
      <c r="K219" s="400">
        <f t="shared" si="100"/>
        <v>0.14273049645390071</v>
      </c>
      <c r="L219" s="400">
        <f t="shared" si="101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2"/>
        <v>0.2046246436490339</v>
      </c>
      <c r="S219" s="400">
        <f t="shared" si="103"/>
        <v>2.8671896131998918E-2</v>
      </c>
      <c r="U219" s="6">
        <v>2256</v>
      </c>
      <c r="V219" s="6">
        <v>2657</v>
      </c>
      <c r="W219" s="6">
        <v>2578</v>
      </c>
      <c r="X219" s="400">
        <f t="shared" si="104"/>
        <v>0.14273049645390071</v>
      </c>
      <c r="Y219" s="400">
        <f t="shared" si="105"/>
        <v>-2.9732781332329695E-2</v>
      </c>
    </row>
    <row r="220" spans="1:25" ht="12.75" customHeight="1" x14ac:dyDescent="0.4">
      <c r="A220" s="395" t="s">
        <v>102</v>
      </c>
      <c r="B220" s="6"/>
      <c r="C220" s="6"/>
      <c r="D220" s="6"/>
      <c r="E220" s="400"/>
      <c r="F220" s="400"/>
      <c r="H220" s="6"/>
      <c r="I220" s="6"/>
      <c r="J220" s="6"/>
      <c r="K220" s="400"/>
      <c r="L220" s="400"/>
      <c r="N220" s="395" t="s">
        <v>102</v>
      </c>
      <c r="O220" s="6">
        <v>3705</v>
      </c>
      <c r="P220" s="6">
        <v>4191</v>
      </c>
      <c r="Q220" s="6"/>
      <c r="R220" s="400">
        <f t="shared" si="102"/>
        <v>-1</v>
      </c>
      <c r="S220" s="400">
        <f t="shared" si="103"/>
        <v>-1</v>
      </c>
      <c r="U220" s="6">
        <v>2861</v>
      </c>
      <c r="V220" s="6">
        <v>3139</v>
      </c>
      <c r="W220" s="6"/>
      <c r="X220" s="400">
        <f t="shared" si="104"/>
        <v>-1</v>
      </c>
      <c r="Y220" s="400">
        <f t="shared" si="105"/>
        <v>-1</v>
      </c>
    </row>
    <row r="221" spans="1:25" ht="12.75" customHeight="1" x14ac:dyDescent="0.4">
      <c r="A221" s="395" t="s">
        <v>103</v>
      </c>
      <c r="B221" s="6"/>
      <c r="C221" s="6"/>
      <c r="D221" s="6"/>
      <c r="E221" s="400"/>
      <c r="F221" s="400"/>
      <c r="H221" s="6"/>
      <c r="I221" s="6"/>
      <c r="J221" s="6"/>
      <c r="K221" s="400"/>
      <c r="L221" s="400"/>
      <c r="N221" s="395" t="s">
        <v>103</v>
      </c>
      <c r="O221" s="6">
        <v>4006</v>
      </c>
      <c r="P221" s="6">
        <v>3700</v>
      </c>
      <c r="Q221" s="6"/>
      <c r="R221" s="400">
        <f t="shared" si="102"/>
        <v>-1</v>
      </c>
      <c r="S221" s="400">
        <f t="shared" si="103"/>
        <v>-1</v>
      </c>
      <c r="U221" s="6">
        <v>3167</v>
      </c>
      <c r="V221" s="6">
        <v>2937</v>
      </c>
      <c r="W221" s="6"/>
      <c r="X221" s="400">
        <f t="shared" si="104"/>
        <v>-1</v>
      </c>
      <c r="Y221" s="400">
        <f t="shared" si="105"/>
        <v>-1</v>
      </c>
    </row>
    <row r="222" spans="1:25" ht="12.75" customHeight="1" x14ac:dyDescent="0.4">
      <c r="A222" s="395" t="s">
        <v>104</v>
      </c>
      <c r="B222" s="6"/>
      <c r="C222" s="6"/>
      <c r="D222" s="6"/>
      <c r="E222" s="400"/>
      <c r="F222" s="400"/>
      <c r="H222" s="6"/>
      <c r="I222" s="6"/>
      <c r="J222" s="6"/>
      <c r="K222" s="400"/>
      <c r="L222" s="400"/>
      <c r="N222" s="395" t="s">
        <v>104</v>
      </c>
      <c r="O222" s="6">
        <v>3618</v>
      </c>
      <c r="P222" s="6">
        <v>3889</v>
      </c>
      <c r="Q222" s="6"/>
      <c r="R222" s="400">
        <f t="shared" si="102"/>
        <v>-1</v>
      </c>
      <c r="S222" s="400">
        <f t="shared" si="103"/>
        <v>-1</v>
      </c>
      <c r="U222" s="6">
        <v>2945</v>
      </c>
      <c r="V222" s="6">
        <v>3114</v>
      </c>
      <c r="W222" s="6"/>
      <c r="X222" s="400">
        <f t="shared" si="104"/>
        <v>-1</v>
      </c>
      <c r="Y222" s="400">
        <f t="shared" si="105"/>
        <v>-1</v>
      </c>
    </row>
    <row r="223" spans="1:25" ht="12.75" customHeight="1" x14ac:dyDescent="0.4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102"/>
        <v>-1</v>
      </c>
      <c r="S223" s="400">
        <f t="shared" si="103"/>
        <v>-1</v>
      </c>
      <c r="U223" s="6">
        <v>3112</v>
      </c>
      <c r="V223" s="6">
        <v>3060</v>
      </c>
      <c r="W223" s="6"/>
      <c r="X223" s="400">
        <f t="shared" si="104"/>
        <v>-1</v>
      </c>
      <c r="Y223" s="400">
        <f t="shared" si="105"/>
        <v>-1</v>
      </c>
    </row>
    <row r="224" spans="1:25" ht="12.75" customHeight="1" x14ac:dyDescent="0.4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102"/>
        <v>-1</v>
      </c>
      <c r="S224" s="400">
        <f t="shared" si="103"/>
        <v>-1</v>
      </c>
      <c r="U224" s="6">
        <v>2736</v>
      </c>
      <c r="V224" s="6">
        <v>2681</v>
      </c>
      <c r="W224" s="6"/>
      <c r="X224" s="400">
        <f t="shared" si="104"/>
        <v>-1</v>
      </c>
      <c r="Y224" s="400">
        <f t="shared" si="105"/>
        <v>-1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102"/>
        <v>-1</v>
      </c>
      <c r="S225" s="400">
        <f t="shared" si="103"/>
        <v>-1</v>
      </c>
      <c r="U225" s="6">
        <v>2770</v>
      </c>
      <c r="V225" s="6">
        <v>2858</v>
      </c>
      <c r="W225" s="6"/>
      <c r="X225" s="400">
        <f t="shared" si="104"/>
        <v>-1</v>
      </c>
      <c r="Y225" s="400">
        <f t="shared" si="105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2"/>
        <v>-1</v>
      </c>
      <c r="S226" s="400">
        <f t="shared" si="103"/>
        <v>-1</v>
      </c>
      <c r="U226" s="6">
        <v>2376</v>
      </c>
      <c r="V226" s="6">
        <v>2527</v>
      </c>
      <c r="W226" s="6"/>
      <c r="X226" s="400">
        <f t="shared" si="104"/>
        <v>-1</v>
      </c>
      <c r="Y226" s="400">
        <f t="shared" si="105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2"/>
        <v>-1</v>
      </c>
      <c r="S227" s="384">
        <f t="shared" si="103"/>
        <v>-1</v>
      </c>
      <c r="T227"/>
      <c r="U227" s="6">
        <v>2200</v>
      </c>
      <c r="V227" s="6">
        <v>2463</v>
      </c>
      <c r="W227" s="6"/>
      <c r="X227" s="384">
        <f t="shared" si="104"/>
        <v>-1</v>
      </c>
      <c r="Y227" s="384">
        <f t="shared" si="105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10693</v>
      </c>
      <c r="C229" s="395">
        <f>SUM(C216:C227)</f>
        <v>12010</v>
      </c>
      <c r="D229" s="395">
        <f>SUM(D216:D227)</f>
        <v>12521</v>
      </c>
      <c r="E229" s="400">
        <f>(+D229-B229)/B229</f>
        <v>0.17095295988029552</v>
      </c>
      <c r="F229" s="400">
        <f>(+D229-C229)/C229</f>
        <v>4.2547876769358867E-2</v>
      </c>
      <c r="H229" s="395">
        <f>SUM(H216:H227)</f>
        <v>7648</v>
      </c>
      <c r="I229" s="395">
        <f>SUM(I216:I227)</f>
        <v>8354</v>
      </c>
      <c r="J229" s="395">
        <f>SUM(J216:J227)</f>
        <v>8291</v>
      </c>
      <c r="K229" s="400">
        <f>(+J229-H229)/H229</f>
        <v>8.4074267782426784E-2</v>
      </c>
      <c r="L229" s="400">
        <f>(+J229-I229)/I229</f>
        <v>-7.5412975819966485E-3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12521</v>
      </c>
      <c r="R229" s="400">
        <f>(+Q229-O229)/O229</f>
        <v>-0.66352251961732778</v>
      </c>
      <c r="S229" s="400">
        <f>(+Q229-P229)/P229</f>
        <v>-0.6847763147957</v>
      </c>
      <c r="U229" s="395">
        <f>SUM(U216:U227)</f>
        <v>29815</v>
      </c>
      <c r="V229" s="395">
        <f>SUM(V216:V227)</f>
        <v>31133</v>
      </c>
      <c r="W229" s="395">
        <f>SUM(W216:W227)</f>
        <v>8291</v>
      </c>
      <c r="X229" s="400">
        <f>(+W229-U229)/U229</f>
        <v>-0.72191849740063729</v>
      </c>
      <c r="Y229" s="400">
        <f>(+W229-V229)/V229</f>
        <v>-0.73369093887514858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37" si="106">(+D234-B234)/B234</f>
        <v>0.26408839779005527</v>
      </c>
      <c r="F234" s="400">
        <f t="shared" ref="F234:F237" si="107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37" si="108">(+J234-H234)/H234</f>
        <v>0.11095100864553314</v>
      </c>
      <c r="L234" s="400">
        <f t="shared" ref="L234:L237" si="109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0">(+Q234-O234)/O234</f>
        <v>0.26408839779005527</v>
      </c>
      <c r="S234" s="400">
        <f t="shared" ref="S234:S245" si="111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2">(+W234-U234)/U234</f>
        <v>0.11095100864553314</v>
      </c>
      <c r="Y234" s="400">
        <f t="shared" ref="Y234:Y245" si="113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6"/>
        <v>0.14808831448572968</v>
      </c>
      <c r="F235" s="400">
        <f t="shared" si="107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8"/>
        <v>0.106353591160221</v>
      </c>
      <c r="L235" s="400">
        <f t="shared" si="109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0"/>
        <v>0.14808831448572968</v>
      </c>
      <c r="S235" s="400">
        <f t="shared" si="111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2"/>
        <v>0.106353591160221</v>
      </c>
      <c r="Y235" s="400">
        <f t="shared" si="113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6"/>
        <v>0.1012947448591013</v>
      </c>
      <c r="F236" s="400">
        <f t="shared" si="107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8"/>
        <v>-2.1894093686354379E-2</v>
      </c>
      <c r="L236" s="400">
        <f t="shared" si="109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0"/>
        <v>0.1012947448591013</v>
      </c>
      <c r="S236" s="400">
        <f t="shared" si="111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2"/>
        <v>-2.1894093686354379E-2</v>
      </c>
      <c r="Y236" s="400">
        <f t="shared" si="113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6"/>
        <v>0.21431192660550458</v>
      </c>
      <c r="F237" s="400">
        <f t="shared" si="107"/>
        <v>2.7639751552795033E-2</v>
      </c>
      <c r="H237" s="6">
        <v>2024</v>
      </c>
      <c r="I237" s="6">
        <v>2377</v>
      </c>
      <c r="J237" s="6">
        <v>2344</v>
      </c>
      <c r="K237" s="400">
        <f t="shared" si="108"/>
        <v>0.15810276679841898</v>
      </c>
      <c r="L237" s="400">
        <f t="shared" si="109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0"/>
        <v>0.21431192660550458</v>
      </c>
      <c r="S237" s="400">
        <f t="shared" si="111"/>
        <v>2.7639751552795033E-2</v>
      </c>
      <c r="U237" s="6">
        <v>2024</v>
      </c>
      <c r="V237" s="6">
        <v>2377</v>
      </c>
      <c r="W237" s="6">
        <v>2344</v>
      </c>
      <c r="X237" s="400">
        <f t="shared" si="112"/>
        <v>0.15810276679841898</v>
      </c>
      <c r="Y237" s="400">
        <f t="shared" si="113"/>
        <v>-1.3883045856121162E-2</v>
      </c>
    </row>
    <row r="238" spans="1:25" ht="12.75" customHeight="1" x14ac:dyDescent="0.4">
      <c r="A238" s="395" t="s">
        <v>102</v>
      </c>
      <c r="B238" s="6"/>
      <c r="C238" s="6"/>
      <c r="D238" s="6"/>
      <c r="E238" s="400"/>
      <c r="F238" s="400"/>
      <c r="H238" s="6"/>
      <c r="I238" s="6"/>
      <c r="J238" s="6"/>
      <c r="K238" s="400"/>
      <c r="L238" s="400"/>
      <c r="N238" s="395" t="s">
        <v>102</v>
      </c>
      <c r="O238" s="6">
        <v>3240</v>
      </c>
      <c r="P238" s="6">
        <v>3674</v>
      </c>
      <c r="Q238" s="6"/>
      <c r="R238" s="400">
        <f t="shared" si="110"/>
        <v>-1</v>
      </c>
      <c r="S238" s="400">
        <f t="shared" si="111"/>
        <v>-1</v>
      </c>
      <c r="U238" s="6">
        <v>2594</v>
      </c>
      <c r="V238" s="6">
        <v>2851</v>
      </c>
      <c r="W238" s="6"/>
      <c r="X238" s="400">
        <f t="shared" si="112"/>
        <v>-1</v>
      </c>
      <c r="Y238" s="400">
        <f t="shared" si="113"/>
        <v>-1</v>
      </c>
    </row>
    <row r="239" spans="1:25" ht="12.75" customHeight="1" x14ac:dyDescent="0.4">
      <c r="A239" s="395" t="s">
        <v>103</v>
      </c>
      <c r="B239" s="6"/>
      <c r="C239" s="6"/>
      <c r="D239" s="6"/>
      <c r="E239" s="400"/>
      <c r="F239" s="400"/>
      <c r="H239" s="6"/>
      <c r="I239" s="6"/>
      <c r="J239" s="6"/>
      <c r="K239" s="400"/>
      <c r="L239" s="400"/>
      <c r="N239" s="395" t="s">
        <v>103</v>
      </c>
      <c r="O239" s="6">
        <v>3546</v>
      </c>
      <c r="P239" s="6">
        <v>3302</v>
      </c>
      <c r="Q239" s="6"/>
      <c r="R239" s="400">
        <f t="shared" si="110"/>
        <v>-1</v>
      </c>
      <c r="S239" s="400">
        <f t="shared" si="111"/>
        <v>-1</v>
      </c>
      <c r="U239" s="6">
        <v>2895</v>
      </c>
      <c r="V239" s="6">
        <v>2667</v>
      </c>
      <c r="W239" s="6"/>
      <c r="X239" s="400">
        <f t="shared" si="112"/>
        <v>-1</v>
      </c>
      <c r="Y239" s="400">
        <f t="shared" si="113"/>
        <v>-1</v>
      </c>
    </row>
    <row r="240" spans="1:25" ht="12.75" customHeight="1" x14ac:dyDescent="0.4">
      <c r="A240" s="395" t="s">
        <v>104</v>
      </c>
      <c r="B240" s="6"/>
      <c r="C240" s="6"/>
      <c r="D240" s="6"/>
      <c r="E240" s="400"/>
      <c r="F240" s="400"/>
      <c r="H240" s="6"/>
      <c r="I240" s="6"/>
      <c r="J240" s="6"/>
      <c r="K240" s="400"/>
      <c r="L240" s="400"/>
      <c r="N240" s="395" t="s">
        <v>104</v>
      </c>
      <c r="O240" s="6">
        <v>3180</v>
      </c>
      <c r="P240" s="6">
        <v>3363</v>
      </c>
      <c r="Q240" s="6"/>
      <c r="R240" s="400">
        <f t="shared" si="110"/>
        <v>-1</v>
      </c>
      <c r="S240" s="400">
        <f t="shared" si="111"/>
        <v>-1</v>
      </c>
      <c r="U240" s="6">
        <v>2722</v>
      </c>
      <c r="V240" s="6">
        <v>2857</v>
      </c>
      <c r="W240" s="6"/>
      <c r="X240" s="400">
        <f t="shared" si="112"/>
        <v>-1</v>
      </c>
      <c r="Y240" s="400">
        <f t="shared" si="113"/>
        <v>-1</v>
      </c>
    </row>
    <row r="241" spans="1:25" ht="14.25" customHeight="1" x14ac:dyDescent="0.4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10"/>
        <v>-1</v>
      </c>
      <c r="S241" s="400">
        <f t="shared" si="111"/>
        <v>-1</v>
      </c>
      <c r="U241" s="6">
        <v>2880</v>
      </c>
      <c r="V241" s="6">
        <v>2810</v>
      </c>
      <c r="W241" s="6"/>
      <c r="X241" s="400">
        <f t="shared" si="112"/>
        <v>-1</v>
      </c>
      <c r="Y241" s="400">
        <f t="shared" si="113"/>
        <v>-1</v>
      </c>
    </row>
    <row r="242" spans="1:25" ht="12.75" customHeight="1" x14ac:dyDescent="0.4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10"/>
        <v>-1</v>
      </c>
      <c r="S242" s="400">
        <f t="shared" si="111"/>
        <v>-1</v>
      </c>
      <c r="U242" s="6">
        <v>2519</v>
      </c>
      <c r="V242" s="6">
        <v>2416</v>
      </c>
      <c r="W242" s="6"/>
      <c r="X242" s="400">
        <f t="shared" si="112"/>
        <v>-1</v>
      </c>
      <c r="Y242" s="400">
        <f t="shared" si="113"/>
        <v>-1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10"/>
        <v>-1</v>
      </c>
      <c r="S243" s="400">
        <f t="shared" si="111"/>
        <v>-1</v>
      </c>
      <c r="U243" s="6">
        <v>2511</v>
      </c>
      <c r="V243" s="6">
        <v>2627</v>
      </c>
      <c r="W243" s="6"/>
      <c r="X243" s="400">
        <f t="shared" si="112"/>
        <v>-1</v>
      </c>
      <c r="Y243" s="400">
        <f t="shared" si="113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0"/>
        <v>-1</v>
      </c>
      <c r="S244" s="400">
        <f t="shared" si="111"/>
        <v>-1</v>
      </c>
      <c r="U244" s="6">
        <v>2202</v>
      </c>
      <c r="V244" s="6">
        <v>2302</v>
      </c>
      <c r="W244" s="6"/>
      <c r="X244" s="400">
        <f t="shared" si="112"/>
        <v>-1</v>
      </c>
      <c r="Y244" s="400">
        <f t="shared" si="113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0"/>
        <v>-1</v>
      </c>
      <c r="S245" s="384">
        <f t="shared" si="111"/>
        <v>-1</v>
      </c>
      <c r="T245"/>
      <c r="U245" s="6">
        <v>2003</v>
      </c>
      <c r="V245" s="6">
        <v>2233</v>
      </c>
      <c r="W245" s="6"/>
      <c r="X245" s="384">
        <f t="shared" si="112"/>
        <v>-1</v>
      </c>
      <c r="Y245" s="384">
        <f t="shared" si="113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9018</v>
      </c>
      <c r="C247" s="395">
        <f>SUM(C234:C245)</f>
        <v>10203</v>
      </c>
      <c r="D247" s="395">
        <f>SUM(D234:D245)</f>
        <v>10621</v>
      </c>
      <c r="E247" s="400">
        <f>(+D247-B247)/B247</f>
        <v>0.17775559991128853</v>
      </c>
      <c r="F247" s="400">
        <f>(+D247-C247)/C247</f>
        <v>4.0968342644320296E-2</v>
      </c>
      <c r="H247" s="395">
        <f>SUM(H234:H245)</f>
        <v>6824</v>
      </c>
      <c r="I247" s="395">
        <f>SUM(I234:I245)</f>
        <v>7449</v>
      </c>
      <c r="J247" s="395">
        <f>SUM(J234:J245)</f>
        <v>7409</v>
      </c>
      <c r="K247" s="400">
        <f>(+J247-H247)/H247</f>
        <v>8.5726846424384523E-2</v>
      </c>
      <c r="L247" s="400">
        <f>(+J247-I247)/I247</f>
        <v>-5.3698483017854742E-3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10621</v>
      </c>
      <c r="R247" s="400">
        <f>(+Q247-O247)/O247</f>
        <v>-0.67020648967551621</v>
      </c>
      <c r="S247" s="400">
        <f>(+Q247-P247)/P247</f>
        <v>-0.69061143639488476</v>
      </c>
      <c r="U247" s="395">
        <f>SUM(U234:U245)</f>
        <v>27150</v>
      </c>
      <c r="V247" s="395">
        <f>SUM(V234:V245)</f>
        <v>28212</v>
      </c>
      <c r="W247" s="395">
        <f>SUM(W234:W245)</f>
        <v>7409</v>
      </c>
      <c r="X247" s="400">
        <f>(+W247-U247)/U247</f>
        <v>-0.72710865561694293</v>
      </c>
      <c r="Y247" s="400">
        <f>(+W247-V247)/V247</f>
        <v>-0.73738125620303419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45789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102</v>
      </c>
      <c r="B7" s="11">
        <v>2706</v>
      </c>
      <c r="C7" s="6">
        <v>2135</v>
      </c>
      <c r="D7" s="6">
        <v>2469</v>
      </c>
      <c r="E7" s="400">
        <f t="shared" ref="E7:E13" si="0">(+D7-B7)/B7</f>
        <v>-8.7583148558758317E-2</v>
      </c>
      <c r="F7" s="400">
        <f t="shared" ref="F7:F13" si="1">(+D7-C7)/C7</f>
        <v>0.15644028103044497</v>
      </c>
      <c r="G7" s="395"/>
      <c r="H7" s="11">
        <v>2127</v>
      </c>
      <c r="I7" s="6">
        <v>1668</v>
      </c>
      <c r="J7" s="6">
        <v>1844</v>
      </c>
      <c r="K7" s="400">
        <f t="shared" ref="K7:K13" si="2">(+J7-H7)/H7</f>
        <v>-0.13305124588622472</v>
      </c>
      <c r="L7" s="480">
        <f t="shared" ref="L7:L13" si="3">(+J7-I7)/I7</f>
        <v>0.10551558752997602</v>
      </c>
    </row>
    <row r="8" spans="1:13" ht="12.75" customHeight="1" x14ac:dyDescent="0.4">
      <c r="A8" s="395" t="s">
        <v>103</v>
      </c>
      <c r="B8" s="11">
        <v>2889</v>
      </c>
      <c r="C8" s="6">
        <v>2257</v>
      </c>
      <c r="D8" s="6">
        <v>2149</v>
      </c>
      <c r="E8" s="400">
        <f t="shared" si="0"/>
        <v>-0.25614399446175146</v>
      </c>
      <c r="F8" s="400">
        <f t="shared" si="1"/>
        <v>-4.7851129818342934E-2</v>
      </c>
      <c r="G8" s="395"/>
      <c r="H8" s="11">
        <v>2363</v>
      </c>
      <c r="I8" s="6">
        <v>1866</v>
      </c>
      <c r="J8" s="6">
        <v>1759</v>
      </c>
      <c r="K8" s="400">
        <f t="shared" si="2"/>
        <v>-0.25560727888277612</v>
      </c>
      <c r="L8" s="400">
        <f t="shared" si="3"/>
        <v>-5.7341907824222937E-2</v>
      </c>
    </row>
    <row r="9" spans="1:13" s="11" customFormat="1" ht="12.75" customHeight="1" x14ac:dyDescent="0.4">
      <c r="A9" s="395" t="s">
        <v>104</v>
      </c>
      <c r="B9" s="11">
        <v>2553</v>
      </c>
      <c r="C9" s="6">
        <v>2093</v>
      </c>
      <c r="D9" s="6">
        <v>2256</v>
      </c>
      <c r="E9" s="400">
        <f t="shared" si="0"/>
        <v>-0.11633372502937721</v>
      </c>
      <c r="F9" s="400">
        <f t="shared" si="1"/>
        <v>7.78786430960344E-2</v>
      </c>
      <c r="G9" s="395"/>
      <c r="H9" s="11">
        <v>2124</v>
      </c>
      <c r="I9" s="6">
        <v>1734</v>
      </c>
      <c r="J9" s="6">
        <v>1831</v>
      </c>
      <c r="K9" s="400">
        <f t="shared" si="2"/>
        <v>-0.1379472693032015</v>
      </c>
      <c r="L9" s="400">
        <f t="shared" si="3"/>
        <v>5.5940023068050751E-2</v>
      </c>
      <c r="M9" s="18"/>
    </row>
    <row r="10" spans="1:13" s="11" customFormat="1" ht="12.75" customHeight="1" x14ac:dyDescent="0.4">
      <c r="A10" s="395" t="s">
        <v>105</v>
      </c>
      <c r="B10" s="11">
        <v>2208</v>
      </c>
      <c r="C10" s="6">
        <v>2363</v>
      </c>
      <c r="D10" s="6">
        <v>2320</v>
      </c>
      <c r="E10" s="400">
        <f t="shared" si="0"/>
        <v>5.0724637681159424E-2</v>
      </c>
      <c r="F10" s="400">
        <f t="shared" si="1"/>
        <v>-1.8197206940330089E-2</v>
      </c>
      <c r="G10" s="395"/>
      <c r="H10" s="11">
        <v>2179</v>
      </c>
      <c r="I10" s="6">
        <v>1798</v>
      </c>
      <c r="J10" s="6">
        <v>1752</v>
      </c>
      <c r="K10" s="400">
        <f t="shared" si="2"/>
        <v>-0.19596145020651676</v>
      </c>
      <c r="L10" s="400">
        <f t="shared" si="3"/>
        <v>-2.5583982202447165E-2</v>
      </c>
    </row>
    <row r="11" spans="1:13" s="11" customFormat="1" ht="12.75" customHeight="1" x14ac:dyDescent="0.4">
      <c r="A11" s="395" t="s">
        <v>106</v>
      </c>
      <c r="B11" s="11">
        <v>2093</v>
      </c>
      <c r="C11" s="6">
        <v>2114</v>
      </c>
      <c r="D11" s="6">
        <v>2325</v>
      </c>
      <c r="E11" s="400">
        <f t="shared" si="0"/>
        <v>0.11084567606306736</v>
      </c>
      <c r="F11" s="400">
        <f t="shared" si="1"/>
        <v>9.9810785241248812E-2</v>
      </c>
      <c r="G11" s="395"/>
      <c r="H11" s="11">
        <v>1905</v>
      </c>
      <c r="I11" s="6">
        <v>1542</v>
      </c>
      <c r="J11" s="6">
        <v>1513</v>
      </c>
      <c r="K11" s="400">
        <f t="shared" si="2"/>
        <v>-0.20577427821522309</v>
      </c>
      <c r="L11" s="400">
        <f t="shared" si="3"/>
        <v>-1.8806744487678339E-2</v>
      </c>
    </row>
    <row r="12" spans="1:13" s="18" customFormat="1" ht="12.75" customHeight="1" x14ac:dyDescent="0.4">
      <c r="A12" s="395" t="s">
        <v>107</v>
      </c>
      <c r="B12" s="11">
        <v>1973</v>
      </c>
      <c r="C12" s="6">
        <v>2040</v>
      </c>
      <c r="D12" s="6">
        <v>2152</v>
      </c>
      <c r="E12" s="400">
        <f t="shared" si="0"/>
        <v>9.0724784591991889E-2</v>
      </c>
      <c r="F12" s="400">
        <f t="shared" si="1"/>
        <v>5.4901960784313725E-2</v>
      </c>
      <c r="G12" s="395"/>
      <c r="H12" s="11">
        <v>1590</v>
      </c>
      <c r="I12" s="6">
        <v>1636</v>
      </c>
      <c r="J12" s="6">
        <v>1604</v>
      </c>
      <c r="K12" s="400">
        <f t="shared" si="2"/>
        <v>8.8050314465408803E-3</v>
      </c>
      <c r="L12" s="400">
        <f t="shared" si="3"/>
        <v>-1.9559902200488997E-2</v>
      </c>
    </row>
    <row r="13" spans="1:13" s="18" customFormat="1" ht="13.2" customHeight="1" x14ac:dyDescent="0.4">
      <c r="A13" s="395" t="s">
        <v>108</v>
      </c>
      <c r="B13" s="11">
        <v>1435</v>
      </c>
      <c r="C13" s="6">
        <v>1524</v>
      </c>
      <c r="D13" s="6">
        <v>1461</v>
      </c>
      <c r="E13" s="400">
        <f t="shared" si="0"/>
        <v>1.8118466898954706E-2</v>
      </c>
      <c r="F13" s="400">
        <f t="shared" si="1"/>
        <v>-4.1338582677165357E-2</v>
      </c>
      <c r="G13" s="395"/>
      <c r="H13" s="11">
        <v>1423</v>
      </c>
      <c r="I13" s="6">
        <v>1405</v>
      </c>
      <c r="J13" s="6">
        <v>1441</v>
      </c>
      <c r="K13" s="400">
        <f t="shared" si="2"/>
        <v>1.2649332396345749E-2</v>
      </c>
      <c r="L13" s="400">
        <f t="shared" si="3"/>
        <v>2.5622775800711744E-2</v>
      </c>
    </row>
    <row r="14" spans="1:13" s="18" customFormat="1" ht="12.75" customHeight="1" x14ac:dyDescent="0.4">
      <c r="A14" s="6" t="s">
        <v>109</v>
      </c>
      <c r="B14" s="6">
        <v>924</v>
      </c>
      <c r="C14" s="6">
        <v>928</v>
      </c>
      <c r="D14" s="6">
        <v>992</v>
      </c>
      <c r="E14" s="553">
        <v>7.3999999999999996E-2</v>
      </c>
      <c r="F14" s="553">
        <v>6.9000000000000006E-2</v>
      </c>
      <c r="G14" s="6"/>
      <c r="H14" s="6">
        <v>1345</v>
      </c>
      <c r="I14" s="6">
        <v>1224</v>
      </c>
      <c r="J14" s="6">
        <v>1404</v>
      </c>
      <c r="K14" s="553">
        <v>4.3999999999999997E-2</v>
      </c>
      <c r="L14" s="553">
        <v>0.14699999999999999</v>
      </c>
      <c r="M14" s="11"/>
    </row>
    <row r="15" spans="1:13" s="18" customFormat="1" ht="12.75" customHeight="1" x14ac:dyDescent="0.4">
      <c r="A15"/>
      <c r="B15" s="2" t="s">
        <v>6267</v>
      </c>
      <c r="C15" s="2" t="s">
        <v>6961</v>
      </c>
      <c r="D15" s="2" t="s">
        <v>7652</v>
      </c>
      <c r="E15" s="2" t="s">
        <v>6964</v>
      </c>
      <c r="F15" s="2" t="s">
        <v>7653</v>
      </c>
      <c r="G15" s="395"/>
      <c r="H15" s="2" t="s">
        <v>6268</v>
      </c>
      <c r="I15" s="2" t="s">
        <v>6962</v>
      </c>
      <c r="J15" s="2" t="s">
        <v>7654</v>
      </c>
      <c r="K15" s="2" t="s">
        <v>7655</v>
      </c>
      <c r="L15" s="2" t="s">
        <v>7653</v>
      </c>
      <c r="M15" s="11"/>
    </row>
    <row r="16" spans="1:13" s="11" customFormat="1" ht="12.75" customHeight="1" x14ac:dyDescent="0.4">
      <c r="A16" s="399" t="s">
        <v>98</v>
      </c>
      <c r="B16" s="395">
        <v>1259</v>
      </c>
      <c r="C16" s="395">
        <v>1426</v>
      </c>
      <c r="D16" s="395">
        <v>1623</v>
      </c>
      <c r="E16" s="400">
        <f t="shared" ref="E16:E19" si="4">(+D16-B16)/B16</f>
        <v>0.28911834789515489</v>
      </c>
      <c r="F16" s="400">
        <f t="shared" ref="F16:F19" si="5">(+D16-C16)/C16</f>
        <v>0.13814866760168304</v>
      </c>
      <c r="G16" s="395"/>
      <c r="H16" s="395">
        <v>876</v>
      </c>
      <c r="I16" s="395">
        <v>934</v>
      </c>
      <c r="J16" s="395">
        <v>992</v>
      </c>
      <c r="K16" s="400">
        <f t="shared" ref="K16:K19" si="6">(+J16-H16)/H16</f>
        <v>0.13242009132420091</v>
      </c>
      <c r="L16" s="400">
        <f t="shared" ref="L16:L19" si="7">(+J16-I16)/I16</f>
        <v>6.2098501070663809E-2</v>
      </c>
      <c r="M16" s="18"/>
    </row>
    <row r="17" spans="1:13" s="18" customFormat="1" ht="12.75" customHeight="1" x14ac:dyDescent="0.4">
      <c r="A17" s="395" t="s">
        <v>99</v>
      </c>
      <c r="B17" s="395">
        <v>1332</v>
      </c>
      <c r="C17" s="395">
        <v>1545</v>
      </c>
      <c r="D17" s="395">
        <v>1525</v>
      </c>
      <c r="E17" s="400">
        <f t="shared" si="4"/>
        <v>0.1448948948948949</v>
      </c>
      <c r="F17" s="400">
        <f t="shared" si="5"/>
        <v>-1.2944983818770227E-2</v>
      </c>
      <c r="G17" s="395"/>
      <c r="H17" s="395">
        <v>942</v>
      </c>
      <c r="I17" s="395">
        <v>1054</v>
      </c>
      <c r="J17" s="395">
        <v>1041</v>
      </c>
      <c r="K17" s="400">
        <f t="shared" si="6"/>
        <v>0.10509554140127389</v>
      </c>
      <c r="L17" s="400">
        <f t="shared" si="7"/>
        <v>-1.2333965844402278E-2</v>
      </c>
      <c r="M17" s="11"/>
    </row>
    <row r="18" spans="1:13" s="18" customFormat="1" ht="12.75" customHeight="1" x14ac:dyDescent="0.4">
      <c r="A18" s="395" t="s">
        <v>100</v>
      </c>
      <c r="B18" s="395">
        <v>1757</v>
      </c>
      <c r="C18" s="395">
        <v>1837</v>
      </c>
      <c r="D18" s="395">
        <v>1929</v>
      </c>
      <c r="E18" s="400">
        <f t="shared" si="4"/>
        <v>9.7894137734775191E-2</v>
      </c>
      <c r="F18" s="400">
        <f t="shared" si="5"/>
        <v>5.0081654872074034E-2</v>
      </c>
      <c r="G18" s="395"/>
      <c r="H18" s="395">
        <v>1236</v>
      </c>
      <c r="I18" s="395">
        <v>1306</v>
      </c>
      <c r="J18" s="395">
        <v>1267</v>
      </c>
      <c r="K18" s="400">
        <f t="shared" si="6"/>
        <v>2.5080906148867314E-2</v>
      </c>
      <c r="L18" s="400">
        <f t="shared" si="7"/>
        <v>-2.9862174578866769E-2</v>
      </c>
      <c r="M18" s="6"/>
    </row>
    <row r="19" spans="1:13" s="11" customFormat="1" ht="13.5" customHeight="1" x14ac:dyDescent="0.4">
      <c r="A19" s="11" t="s">
        <v>101</v>
      </c>
      <c r="B19" s="6">
        <v>1851</v>
      </c>
      <c r="C19" s="6">
        <v>2159</v>
      </c>
      <c r="D19" s="6">
        <v>2215</v>
      </c>
      <c r="E19" s="480">
        <f t="shared" si="4"/>
        <v>0.19665045921123717</v>
      </c>
      <c r="F19" s="480">
        <f t="shared" si="5"/>
        <v>2.5937934228809634E-2</v>
      </c>
      <c r="H19" s="6">
        <v>1336</v>
      </c>
      <c r="I19" s="6">
        <v>1589</v>
      </c>
      <c r="J19" s="6">
        <v>1482</v>
      </c>
      <c r="K19" s="480">
        <f t="shared" si="6"/>
        <v>0.1092814371257485</v>
      </c>
      <c r="L19" s="480">
        <f t="shared" si="7"/>
        <v>-6.7337948395217118E-2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22980</v>
      </c>
      <c r="C22">
        <f t="shared" ref="C22:D22" si="8">SUM(C7:C19)</f>
        <v>22421</v>
      </c>
      <c r="D22">
        <f t="shared" si="8"/>
        <v>23416</v>
      </c>
      <c r="E22" s="404">
        <f>(+D22-B22)/B22</f>
        <v>1.8973020017406441E-2</v>
      </c>
      <c r="F22" s="404">
        <f>(+D22-C22)/C22</f>
        <v>4.4378038446099638E-2</v>
      </c>
      <c r="G22"/>
      <c r="H22">
        <f>SUM(H7:H19)</f>
        <v>19446</v>
      </c>
      <c r="I22">
        <f t="shared" ref="I22:J22" si="9">SUM(I7:I19)</f>
        <v>17756</v>
      </c>
      <c r="J22">
        <f t="shared" si="9"/>
        <v>17930</v>
      </c>
      <c r="K22" s="404">
        <f>(+J22-H22)/H22</f>
        <v>-7.7959477527512089E-2</v>
      </c>
      <c r="L22" s="404">
        <f>(+J22-I22)/I22</f>
        <v>9.7995043928812801E-3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102</v>
      </c>
      <c r="B27" s="6">
        <v>2528</v>
      </c>
      <c r="C27" s="6">
        <v>1940</v>
      </c>
      <c r="D27" s="6">
        <v>2207</v>
      </c>
      <c r="E27" s="553">
        <f t="shared" ref="E27:E34" si="10">(+D27-B27)/B27</f>
        <v>-0.12697784810126583</v>
      </c>
      <c r="F27" s="553">
        <f t="shared" ref="F27:F34" si="11">(+D27-C27)/C27</f>
        <v>0.13762886597938145</v>
      </c>
      <c r="G27" s="6"/>
      <c r="H27" s="6">
        <v>1995</v>
      </c>
      <c r="I27" s="6">
        <v>1574</v>
      </c>
      <c r="J27" s="6">
        <v>1715</v>
      </c>
      <c r="K27" s="553">
        <f t="shared" ref="K27:K34" si="12">(+J27-H27)/H27</f>
        <v>-0.14035087719298245</v>
      </c>
      <c r="L27" s="553">
        <f t="shared" ref="L27:L34" si="13">(+J27-I27)/I27</f>
        <v>8.9580686149936473E-2</v>
      </c>
      <c r="M27" s="18"/>
    </row>
    <row r="28" spans="1:13" s="11" customFormat="1" ht="12.75" customHeight="1" x14ac:dyDescent="0.4">
      <c r="A28" s="6" t="s">
        <v>103</v>
      </c>
      <c r="B28" s="6">
        <v>2751</v>
      </c>
      <c r="C28" s="6">
        <v>2104</v>
      </c>
      <c r="D28" s="6">
        <v>1987</v>
      </c>
      <c r="E28" s="553">
        <f t="shared" si="10"/>
        <v>-0.27771719374772807</v>
      </c>
      <c r="F28" s="553">
        <f t="shared" si="11"/>
        <v>-5.5608365019011403E-2</v>
      </c>
      <c r="G28" s="6"/>
      <c r="H28" s="6">
        <v>2230</v>
      </c>
      <c r="I28" s="6">
        <v>1740</v>
      </c>
      <c r="J28" s="6">
        <v>1619</v>
      </c>
      <c r="K28" s="553">
        <f t="shared" si="12"/>
        <v>-0.27399103139013453</v>
      </c>
      <c r="L28" s="553">
        <f t="shared" si="13"/>
        <v>-6.9540229885057467E-2</v>
      </c>
      <c r="M28" s="18"/>
    </row>
    <row r="29" spans="1:13" s="18" customFormat="1" ht="12.75" customHeight="1" x14ac:dyDescent="0.4">
      <c r="A29" s="6" t="s">
        <v>104</v>
      </c>
      <c r="B29" s="6">
        <v>2366</v>
      </c>
      <c r="C29" s="6">
        <v>1931</v>
      </c>
      <c r="D29" s="6">
        <v>2019</v>
      </c>
      <c r="E29" s="553">
        <f t="shared" si="10"/>
        <v>-0.14666103127641589</v>
      </c>
      <c r="F29" s="553">
        <f t="shared" si="11"/>
        <v>4.5572242361470741E-2</v>
      </c>
      <c r="G29" s="6"/>
      <c r="H29" s="6">
        <v>2040</v>
      </c>
      <c r="I29" s="6">
        <v>1644</v>
      </c>
      <c r="J29" s="6">
        <v>1723</v>
      </c>
      <c r="K29" s="553">
        <f t="shared" si="12"/>
        <v>-0.1553921568627451</v>
      </c>
      <c r="L29" s="553">
        <f t="shared" si="13"/>
        <v>4.8053527980535277E-2</v>
      </c>
    </row>
    <row r="30" spans="1:13" s="18" customFormat="1" ht="12.75" customHeight="1" x14ac:dyDescent="0.4">
      <c r="A30" s="6" t="s">
        <v>105</v>
      </c>
      <c r="B30" s="6">
        <v>2028</v>
      </c>
      <c r="C30" s="6">
        <v>2170</v>
      </c>
      <c r="D30" s="6">
        <v>2120</v>
      </c>
      <c r="E30" s="553">
        <f t="shared" si="10"/>
        <v>4.5364891518737675E-2</v>
      </c>
      <c r="F30" s="553">
        <f t="shared" si="11"/>
        <v>-2.3041474654377881E-2</v>
      </c>
      <c r="G30" s="6"/>
      <c r="H30" s="6">
        <v>2069</v>
      </c>
      <c r="I30" s="6">
        <v>1697</v>
      </c>
      <c r="J30" s="6">
        <v>1646</v>
      </c>
      <c r="K30" s="553">
        <f t="shared" si="12"/>
        <v>-0.20444659255679071</v>
      </c>
      <c r="L30" s="553">
        <f t="shared" si="13"/>
        <v>-3.0053034767236298E-2</v>
      </c>
      <c r="M30" s="11"/>
    </row>
    <row r="31" spans="1:13" s="18" customFormat="1" ht="12.75" customHeight="1" x14ac:dyDescent="0.4">
      <c r="A31" s="6" t="s">
        <v>106</v>
      </c>
      <c r="B31" s="6">
        <v>1897</v>
      </c>
      <c r="C31" s="6">
        <v>1945</v>
      </c>
      <c r="D31" s="6">
        <v>2018</v>
      </c>
      <c r="E31" s="553">
        <f t="shared" si="10"/>
        <v>6.3784923563521348E-2</v>
      </c>
      <c r="F31" s="553">
        <f t="shared" si="11"/>
        <v>3.7532133676092545E-2</v>
      </c>
      <c r="G31" s="6"/>
      <c r="H31" s="6">
        <v>1816</v>
      </c>
      <c r="I31" s="6">
        <v>1465</v>
      </c>
      <c r="J31" s="6">
        <v>1420</v>
      </c>
      <c r="K31" s="553">
        <f t="shared" si="12"/>
        <v>-0.21806167400881057</v>
      </c>
      <c r="L31" s="553">
        <f t="shared" si="13"/>
        <v>-3.0716723549488054E-2</v>
      </c>
    </row>
    <row r="32" spans="1:13" s="18" customFormat="1" ht="12.75" customHeight="1" x14ac:dyDescent="0.4">
      <c r="A32" s="6" t="s">
        <v>107</v>
      </c>
      <c r="B32" s="6">
        <v>1771</v>
      </c>
      <c r="C32" s="6">
        <v>1823</v>
      </c>
      <c r="D32" s="6">
        <v>1984</v>
      </c>
      <c r="E32" s="553">
        <f t="shared" si="10"/>
        <v>0.12027103331451157</v>
      </c>
      <c r="F32" s="553">
        <f t="shared" si="11"/>
        <v>8.8315962698848047E-2</v>
      </c>
      <c r="G32" s="6"/>
      <c r="H32" s="6">
        <v>1492</v>
      </c>
      <c r="I32" s="6">
        <v>1545</v>
      </c>
      <c r="J32" s="6">
        <v>1525</v>
      </c>
      <c r="K32" s="553">
        <f t="shared" si="12"/>
        <v>2.2117962466487937E-2</v>
      </c>
      <c r="L32" s="553">
        <f t="shared" si="13"/>
        <v>-1.2944983818770227E-2</v>
      </c>
      <c r="M32" s="11"/>
    </row>
    <row r="33" spans="1:25" s="18" customFormat="1" ht="12.75" customHeight="1" x14ac:dyDescent="0.4">
      <c r="A33" s="6" t="s">
        <v>108</v>
      </c>
      <c r="B33" s="6">
        <v>1319</v>
      </c>
      <c r="C33" s="6">
        <v>1366</v>
      </c>
      <c r="D33" s="6">
        <v>1297</v>
      </c>
      <c r="E33" s="553">
        <f t="shared" si="10"/>
        <v>-1.6679302501895376E-2</v>
      </c>
      <c r="F33" s="553">
        <f t="shared" si="11"/>
        <v>-5.0512445095168376E-2</v>
      </c>
      <c r="G33" s="6"/>
      <c r="H33" s="6">
        <v>1348</v>
      </c>
      <c r="I33" s="6">
        <v>1337</v>
      </c>
      <c r="J33" s="6">
        <v>1343</v>
      </c>
      <c r="K33" s="553">
        <f t="shared" si="12"/>
        <v>-3.70919881305638E-3</v>
      </c>
      <c r="L33" s="553">
        <f t="shared" si="13"/>
        <v>4.4876589379207179E-3</v>
      </c>
      <c r="M33" s="11"/>
    </row>
    <row r="34" spans="1:25" s="11" customFormat="1" ht="12.75" customHeight="1" x14ac:dyDescent="0.4">
      <c r="A34" t="s">
        <v>109</v>
      </c>
      <c r="B34" s="6">
        <v>800</v>
      </c>
      <c r="C34" s="6">
        <v>809</v>
      </c>
      <c r="D34" s="6">
        <v>843</v>
      </c>
      <c r="E34" s="553">
        <f t="shared" si="10"/>
        <v>5.3749999999999999E-2</v>
      </c>
      <c r="F34" s="553">
        <f t="shared" si="11"/>
        <v>4.2027194066749075E-2</v>
      </c>
      <c r="G34"/>
      <c r="H34" s="6">
        <v>1272</v>
      </c>
      <c r="I34" s="6">
        <v>1139</v>
      </c>
      <c r="J34" s="6">
        <v>1312</v>
      </c>
      <c r="K34" s="553">
        <f t="shared" si="12"/>
        <v>3.1446540880503145E-2</v>
      </c>
      <c r="L34" s="553">
        <f t="shared" si="13"/>
        <v>0.15188762071992976</v>
      </c>
      <c r="M34" s="18"/>
    </row>
    <row r="35" spans="1:25" x14ac:dyDescent="0.4">
      <c r="B35" s="2" t="s">
        <v>6267</v>
      </c>
      <c r="C35" s="2" t="s">
        <v>6961</v>
      </c>
      <c r="D35" s="2" t="s">
        <v>7652</v>
      </c>
      <c r="E35" s="2" t="s">
        <v>6964</v>
      </c>
      <c r="F35" s="2" t="s">
        <v>7653</v>
      </c>
      <c r="G35" s="395"/>
      <c r="H35" s="2" t="s">
        <v>6268</v>
      </c>
      <c r="I35" s="2" t="s">
        <v>6962</v>
      </c>
      <c r="J35" s="2" t="s">
        <v>7654</v>
      </c>
      <c r="K35" s="2" t="s">
        <v>7655</v>
      </c>
      <c r="L35" s="2" t="s">
        <v>7653</v>
      </c>
    </row>
    <row r="36" spans="1:25" x14ac:dyDescent="0.4">
      <c r="A36" s="399" t="s">
        <v>98</v>
      </c>
      <c r="B36" s="395">
        <v>1098</v>
      </c>
      <c r="C36" s="395">
        <v>1234</v>
      </c>
      <c r="D36" s="395">
        <v>1369</v>
      </c>
      <c r="E36" s="400">
        <f t="shared" ref="E36:E39" si="14">(+D36-B36)/B36</f>
        <v>0.24681238615664844</v>
      </c>
      <c r="F36" s="400">
        <f t="shared" ref="F36:F39" si="15">(+D36-C36)/C36</f>
        <v>0.10940032414910859</v>
      </c>
      <c r="G36" s="395"/>
      <c r="H36" s="395">
        <v>813</v>
      </c>
      <c r="I36" s="395">
        <v>848</v>
      </c>
      <c r="J36" s="395">
        <v>908</v>
      </c>
      <c r="K36" s="400">
        <f t="shared" ref="K36:K39" si="16">(+J36-H36)/H36</f>
        <v>0.11685116851168512</v>
      </c>
      <c r="L36" s="400">
        <f t="shared" ref="L36:L39" si="17">(+J36-I36)/I36</f>
        <v>7.0754716981132074E-2</v>
      </c>
    </row>
    <row r="37" spans="1:25" s="11" customFormat="1" ht="13.5" customHeight="1" x14ac:dyDescent="0.4">
      <c r="A37" s="399" t="s">
        <v>99</v>
      </c>
      <c r="B37" s="395">
        <v>1177</v>
      </c>
      <c r="C37" s="395">
        <v>1351</v>
      </c>
      <c r="D37" s="395">
        <v>1357</v>
      </c>
      <c r="E37" s="400">
        <f t="shared" si="14"/>
        <v>0.15293118096856415</v>
      </c>
      <c r="F37" s="400">
        <f t="shared" si="15"/>
        <v>4.4411547002220575E-3</v>
      </c>
      <c r="G37" s="395"/>
      <c r="H37" s="395">
        <v>877</v>
      </c>
      <c r="I37" s="395">
        <v>975</v>
      </c>
      <c r="J37" s="395">
        <v>937</v>
      </c>
      <c r="K37" s="400">
        <f t="shared" si="16"/>
        <v>6.8415051311288486E-2</v>
      </c>
      <c r="L37" s="400">
        <f t="shared" si="17"/>
        <v>-3.8974358974358976E-2</v>
      </c>
    </row>
    <row r="38" spans="1:25" s="11" customFormat="1" ht="13.5" customHeight="1" x14ac:dyDescent="0.4">
      <c r="A38" s="399" t="s">
        <v>100</v>
      </c>
      <c r="B38" s="395">
        <v>1583</v>
      </c>
      <c r="C38" s="395">
        <v>1652</v>
      </c>
      <c r="D38" s="395">
        <v>1728</v>
      </c>
      <c r="E38" s="400">
        <f t="shared" si="14"/>
        <v>9.1598231206569805E-2</v>
      </c>
      <c r="F38" s="400">
        <f t="shared" si="15"/>
        <v>4.6004842615012108E-2</v>
      </c>
      <c r="G38" s="395"/>
      <c r="H38" s="395">
        <v>1152</v>
      </c>
      <c r="I38" s="395">
        <v>1212</v>
      </c>
      <c r="J38" s="395">
        <v>1167</v>
      </c>
      <c r="K38" s="400">
        <f t="shared" si="16"/>
        <v>1.3020833333333334E-2</v>
      </c>
      <c r="L38" s="400">
        <f t="shared" si="17"/>
        <v>-3.7128712871287127E-2</v>
      </c>
    </row>
    <row r="39" spans="1:25" s="395" customFormat="1" ht="12.75" customHeight="1" x14ac:dyDescent="0.4">
      <c r="A39" s="395" t="s">
        <v>101</v>
      </c>
      <c r="B39" s="6">
        <v>1669</v>
      </c>
      <c r="C39" s="6">
        <v>1958</v>
      </c>
      <c r="D39" s="6">
        <v>1951</v>
      </c>
      <c r="E39" s="400">
        <f t="shared" si="14"/>
        <v>0.16896345116836428</v>
      </c>
      <c r="F39" s="400">
        <f t="shared" si="15"/>
        <v>-3.5750766087844742E-3</v>
      </c>
      <c r="H39" s="6">
        <v>1240</v>
      </c>
      <c r="I39" s="6">
        <v>1462</v>
      </c>
      <c r="J39" s="6">
        <v>1384</v>
      </c>
      <c r="K39" s="400">
        <f t="shared" si="16"/>
        <v>0.11612903225806452</v>
      </c>
      <c r="L39" s="400">
        <f t="shared" si="17"/>
        <v>-5.33515731874145E-2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20987</v>
      </c>
      <c r="C41">
        <f t="shared" ref="C41:D41" si="18">SUM(C27:C39)</f>
        <v>20283</v>
      </c>
      <c r="D41">
        <f t="shared" si="18"/>
        <v>20880</v>
      </c>
      <c r="E41" s="400">
        <f t="shared" ref="E41" si="19">(+D41-B41)/B41</f>
        <v>-5.0983942440558441E-3</v>
      </c>
      <c r="F41" s="400">
        <f t="shared" ref="F41" si="20">(+D41-C41)/C41</f>
        <v>2.9433515752107675E-2</v>
      </c>
      <c r="G41"/>
      <c r="H41">
        <f>SUM(H27:H39)</f>
        <v>18344</v>
      </c>
      <c r="I41">
        <f t="shared" ref="I41:J41" si="21">SUM(I27:I39)</f>
        <v>16638</v>
      </c>
      <c r="J41">
        <f t="shared" si="21"/>
        <v>16699</v>
      </c>
      <c r="K41" s="400">
        <f t="shared" ref="K41" si="22">(+J41-H41)/H41</f>
        <v>-8.9675098124727431E-2</v>
      </c>
      <c r="L41" s="400">
        <f t="shared" ref="L41" si="23">(+J41-I41)/I41</f>
        <v>3.6663060463998079E-3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45789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45789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45789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45789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45789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45789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45789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45789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D24" activeCellId="3" sqref="D6:D18 J6:J18 J24:J36 D24:D36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45789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E6" s="5">
        <f>(+D6-B6)/B6</f>
        <v>-1</v>
      </c>
      <c r="F6" s="5">
        <f>(+D6-C6)/C6</f>
        <v>-1</v>
      </c>
      <c r="H6">
        <v>12474</v>
      </c>
      <c r="I6">
        <v>13146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9891</v>
      </c>
      <c r="C7">
        <v>10697</v>
      </c>
      <c r="E7" s="5">
        <f t="shared" ref="E7:E18" si="2">(+D7-B7)/B7</f>
        <v>-1</v>
      </c>
      <c r="F7" s="5">
        <f t="shared" ref="F7:F18" si="3">(+D7-C7)/C7</f>
        <v>-1</v>
      </c>
      <c r="H7">
        <v>7502</v>
      </c>
      <c r="I7">
        <v>7932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349</v>
      </c>
      <c r="C8">
        <v>324</v>
      </c>
      <c r="E8" s="5">
        <f t="shared" si="2"/>
        <v>-1</v>
      </c>
      <c r="F8" s="5">
        <f t="shared" si="3"/>
        <v>-1</v>
      </c>
      <c r="H8">
        <v>278</v>
      </c>
      <c r="I8">
        <v>274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1008</v>
      </c>
      <c r="C9">
        <v>1063</v>
      </c>
      <c r="E9" s="5">
        <f t="shared" si="2"/>
        <v>-1</v>
      </c>
      <c r="F9" s="5">
        <f t="shared" si="3"/>
        <v>-1</v>
      </c>
      <c r="H9">
        <v>800</v>
      </c>
      <c r="I9">
        <v>799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687</v>
      </c>
      <c r="C10">
        <v>712</v>
      </c>
      <c r="E10" s="5">
        <f t="shared" si="2"/>
        <v>-1</v>
      </c>
      <c r="F10" s="5">
        <f t="shared" si="3"/>
        <v>-1</v>
      </c>
      <c r="H10">
        <v>504</v>
      </c>
      <c r="I10">
        <v>550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222</v>
      </c>
      <c r="B11">
        <v>364</v>
      </c>
      <c r="C11">
        <v>407</v>
      </c>
      <c r="E11" s="5">
        <f t="shared" si="2"/>
        <v>-1</v>
      </c>
      <c r="F11" s="5">
        <f t="shared" si="3"/>
        <v>-1</v>
      </c>
      <c r="H11">
        <v>316</v>
      </c>
      <c r="I11">
        <v>328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5680</v>
      </c>
      <c r="C12">
        <v>6212</v>
      </c>
      <c r="E12" s="5">
        <f t="shared" si="2"/>
        <v>-1</v>
      </c>
      <c r="F12" s="5">
        <f t="shared" si="3"/>
        <v>-1</v>
      </c>
      <c r="H12">
        <v>4331</v>
      </c>
      <c r="I12">
        <v>4687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679</v>
      </c>
      <c r="C13">
        <v>659</v>
      </c>
      <c r="E13" s="5">
        <f t="shared" si="2"/>
        <v>-1</v>
      </c>
      <c r="F13" s="5">
        <f t="shared" si="3"/>
        <v>-1</v>
      </c>
      <c r="H13">
        <v>532</v>
      </c>
      <c r="I13">
        <v>492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1355</v>
      </c>
      <c r="C14">
        <v>1367</v>
      </c>
      <c r="E14" s="5">
        <f t="shared" si="2"/>
        <v>-1</v>
      </c>
      <c r="F14" s="5">
        <f t="shared" si="3"/>
        <v>-1</v>
      </c>
      <c r="H14">
        <v>1045</v>
      </c>
      <c r="I14">
        <v>1033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605</v>
      </c>
      <c r="C15">
        <v>643</v>
      </c>
      <c r="E15" s="5">
        <f t="shared" si="2"/>
        <v>-1</v>
      </c>
      <c r="F15" s="5">
        <f t="shared" si="3"/>
        <v>-1</v>
      </c>
      <c r="H15">
        <v>478</v>
      </c>
      <c r="I15">
        <v>482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930</v>
      </c>
      <c r="C16">
        <v>1022</v>
      </c>
      <c r="E16" s="5">
        <f t="shared" si="2"/>
        <v>-1</v>
      </c>
      <c r="F16" s="5">
        <f t="shared" si="3"/>
        <v>-1</v>
      </c>
      <c r="H16">
        <v>616</v>
      </c>
      <c r="I16">
        <v>647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858</v>
      </c>
      <c r="C17">
        <v>1012</v>
      </c>
      <c r="E17" s="5">
        <f t="shared" si="2"/>
        <v>-1</v>
      </c>
      <c r="F17" s="5">
        <f t="shared" si="3"/>
        <v>-1</v>
      </c>
      <c r="H17">
        <v>604</v>
      </c>
      <c r="I17">
        <v>726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2674</v>
      </c>
      <c r="C18">
        <v>2814</v>
      </c>
      <c r="E18" s="5">
        <f t="shared" si="2"/>
        <v>-1</v>
      </c>
      <c r="F18" s="5">
        <f t="shared" si="3"/>
        <v>-1</v>
      </c>
      <c r="H18">
        <v>2035</v>
      </c>
      <c r="I18">
        <v>2027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E24" s="5">
        <f>(+D24-B24)/B24</f>
        <v>-1</v>
      </c>
      <c r="F24" s="5">
        <f>(+D24-C24)/C24</f>
        <v>-1</v>
      </c>
      <c r="H24">
        <v>13873</v>
      </c>
      <c r="I24">
        <v>14645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10951</v>
      </c>
      <c r="C25">
        <v>11931</v>
      </c>
      <c r="E25" s="5">
        <f t="shared" ref="E25:E36" si="6">(+D25-B25)/B25</f>
        <v>-1</v>
      </c>
      <c r="F25" s="5">
        <f t="shared" ref="F25:F36" si="7">(+D25-C25)/C25</f>
        <v>-1</v>
      </c>
      <c r="H25">
        <v>8050</v>
      </c>
      <c r="I25">
        <v>8598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411</v>
      </c>
      <c r="C26">
        <v>384</v>
      </c>
      <c r="E26" s="5">
        <f t="shared" si="6"/>
        <v>-1</v>
      </c>
      <c r="F26" s="5">
        <f t="shared" si="7"/>
        <v>-1</v>
      </c>
      <c r="H26">
        <v>315</v>
      </c>
      <c r="I26">
        <v>304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1198</v>
      </c>
      <c r="C27">
        <v>1252</v>
      </c>
      <c r="E27" s="5">
        <f t="shared" si="6"/>
        <v>-1</v>
      </c>
      <c r="F27" s="5">
        <f t="shared" si="7"/>
        <v>-1</v>
      </c>
      <c r="H27">
        <v>903</v>
      </c>
      <c r="I27">
        <v>900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841</v>
      </c>
      <c r="C28">
        <v>846</v>
      </c>
      <c r="E28" s="5">
        <f t="shared" si="6"/>
        <v>-1</v>
      </c>
      <c r="F28" s="5">
        <f t="shared" si="7"/>
        <v>-1</v>
      </c>
      <c r="H28">
        <v>582</v>
      </c>
      <c r="I28">
        <v>628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222</v>
      </c>
      <c r="B29">
        <v>434</v>
      </c>
      <c r="C29">
        <v>504</v>
      </c>
      <c r="E29" s="5">
        <f t="shared" si="6"/>
        <v>-1</v>
      </c>
      <c r="F29" s="5">
        <f t="shared" si="7"/>
        <v>-1</v>
      </c>
      <c r="H29">
        <v>367</v>
      </c>
      <c r="I29">
        <v>393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6105</v>
      </c>
      <c r="C30">
        <v>6809</v>
      </c>
      <c r="E30" s="5">
        <f t="shared" si="6"/>
        <v>-1</v>
      </c>
      <c r="F30" s="5">
        <f t="shared" si="7"/>
        <v>-1</v>
      </c>
      <c r="H30">
        <v>4566</v>
      </c>
      <c r="I30">
        <v>4968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793</v>
      </c>
      <c r="C31">
        <v>790</v>
      </c>
      <c r="E31" s="5">
        <f t="shared" si="6"/>
        <v>-1</v>
      </c>
      <c r="F31" s="5">
        <f t="shared" si="7"/>
        <v>-1</v>
      </c>
      <c r="H31">
        <v>590</v>
      </c>
      <c r="I31">
        <v>560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1680</v>
      </c>
      <c r="C32">
        <v>1615</v>
      </c>
      <c r="E32" s="5">
        <f t="shared" si="6"/>
        <v>-1</v>
      </c>
      <c r="F32" s="5">
        <f t="shared" si="7"/>
        <v>-1</v>
      </c>
      <c r="H32">
        <v>1171</v>
      </c>
      <c r="I32">
        <v>1151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789</v>
      </c>
      <c r="C33">
        <v>782</v>
      </c>
      <c r="E33" s="5">
        <f t="shared" si="6"/>
        <v>-1</v>
      </c>
      <c r="F33" s="5">
        <f t="shared" si="7"/>
        <v>-1</v>
      </c>
      <c r="H33">
        <v>543</v>
      </c>
      <c r="I33">
        <v>542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1195</v>
      </c>
      <c r="C34">
        <v>1311</v>
      </c>
      <c r="E34" s="5">
        <f t="shared" si="6"/>
        <v>-1</v>
      </c>
      <c r="F34" s="5">
        <f t="shared" si="7"/>
        <v>-1</v>
      </c>
      <c r="H34">
        <v>779</v>
      </c>
      <c r="I34">
        <v>788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1038</v>
      </c>
      <c r="C35">
        <v>1164</v>
      </c>
      <c r="E35" s="5">
        <f t="shared" si="6"/>
        <v>-1</v>
      </c>
      <c r="F35" s="5">
        <f t="shared" si="7"/>
        <v>-1</v>
      </c>
      <c r="H35">
        <v>673</v>
      </c>
      <c r="I35">
        <v>799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3015</v>
      </c>
      <c r="C36">
        <v>3168</v>
      </c>
      <c r="E36" s="5">
        <f t="shared" si="6"/>
        <v>-1</v>
      </c>
      <c r="F36" s="5">
        <f t="shared" si="7"/>
        <v>-1</v>
      </c>
      <c r="H36">
        <v>221</v>
      </c>
      <c r="I36">
        <v>2271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6" sqref="B6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45789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21"/>
      <c r="C8" s="522"/>
      <c r="D8" s="523"/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24"/>
      <c r="C9" s="525"/>
      <c r="D9" s="526"/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24"/>
      <c r="C10" s="525"/>
      <c r="D10" s="526"/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24"/>
      <c r="C11" s="525"/>
      <c r="D11" s="526"/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24"/>
      <c r="C12" s="525"/>
      <c r="D12" s="526"/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24"/>
      <c r="C13" s="525"/>
      <c r="D13" s="526"/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24"/>
      <c r="C14" s="525"/>
      <c r="D14" s="526"/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24"/>
      <c r="C15" s="525"/>
      <c r="D15" s="526"/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24"/>
      <c r="C16" s="525"/>
      <c r="D16" s="526"/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24"/>
      <c r="C17" s="525"/>
      <c r="D17" s="526"/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24"/>
      <c r="C18" s="525"/>
      <c r="D18" s="526"/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24"/>
      <c r="C19" s="525"/>
      <c r="D19" s="526"/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24"/>
      <c r="C20" s="525"/>
      <c r="D20" s="526"/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24"/>
      <c r="C21" s="525"/>
      <c r="D21" s="526"/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24"/>
      <c r="C22" s="525"/>
      <c r="D22" s="526"/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21"/>
      <c r="C24" s="522"/>
      <c r="D24" s="523"/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24"/>
      <c r="C25" s="525"/>
      <c r="D25" s="526"/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24"/>
      <c r="C26" s="525"/>
      <c r="D26" s="526"/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24"/>
      <c r="C27" s="525"/>
      <c r="D27" s="526"/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24"/>
      <c r="C28" s="525"/>
      <c r="D28" s="526"/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24"/>
      <c r="C29" s="525"/>
      <c r="D29" s="526"/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24"/>
      <c r="C30" s="525"/>
      <c r="D30" s="526"/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24"/>
      <c r="C31" s="525"/>
      <c r="D31" s="526"/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24"/>
      <c r="C32" s="525"/>
      <c r="D32" s="526"/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24"/>
      <c r="C33" s="525"/>
      <c r="D33" s="526"/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24"/>
      <c r="C34" s="525"/>
      <c r="D34" s="526"/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24"/>
      <c r="C35" s="525"/>
      <c r="D35" s="526"/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24"/>
      <c r="C36" s="525"/>
      <c r="D36" s="526"/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24"/>
      <c r="C37" s="525"/>
      <c r="D37" s="526"/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24"/>
      <c r="C38" s="525"/>
      <c r="D38" s="526"/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24"/>
      <c r="C39" s="525"/>
      <c r="D39" s="526"/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24"/>
      <c r="C40" s="525"/>
      <c r="D40" s="526"/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24"/>
      <c r="C41" s="525"/>
      <c r="D41" s="526"/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24"/>
      <c r="C42" s="525"/>
      <c r="D42" s="526"/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24"/>
      <c r="C43" s="525"/>
      <c r="D43" s="526"/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24"/>
      <c r="C44" s="525"/>
      <c r="D44" s="526"/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45789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21"/>
      <c r="C49" s="522"/>
      <c r="D49" s="523"/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24"/>
      <c r="C50" s="525"/>
      <c r="D50" s="526"/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24"/>
      <c r="C51" s="525"/>
      <c r="D51" s="526"/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24"/>
      <c r="C52" s="525"/>
      <c r="D52" s="526"/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24"/>
      <c r="C53" s="525"/>
      <c r="D53" s="526"/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24"/>
      <c r="C54" s="525"/>
      <c r="D54" s="526"/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24"/>
      <c r="C55" s="525"/>
      <c r="D55" s="526"/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24"/>
      <c r="C56" s="525"/>
      <c r="D56" s="526"/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24"/>
      <c r="C57" s="525"/>
      <c r="D57" s="526"/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24"/>
      <c r="C58" s="525"/>
      <c r="D58" s="526"/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24"/>
      <c r="C59" s="525"/>
      <c r="D59" s="526"/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24"/>
      <c r="C60" s="525"/>
      <c r="D60" s="526"/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24"/>
      <c r="C61" s="525"/>
      <c r="D61" s="526"/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24"/>
      <c r="C62" s="525"/>
      <c r="D62" s="526"/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24"/>
      <c r="C63" s="525"/>
      <c r="D63" s="526"/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24"/>
      <c r="C64" s="525"/>
      <c r="D64" s="526"/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24"/>
      <c r="C65" s="525"/>
      <c r="D65" s="526"/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24"/>
      <c r="C66" s="525"/>
      <c r="D66" s="526"/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24"/>
      <c r="C67" s="525"/>
      <c r="D67" s="526"/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24"/>
      <c r="C68" s="525"/>
      <c r="D68" s="526"/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24"/>
      <c r="C69" s="525"/>
      <c r="D69" s="526"/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24"/>
      <c r="C70" s="525"/>
      <c r="D70" s="526"/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24"/>
      <c r="C71" s="525"/>
      <c r="D71" s="526"/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24"/>
      <c r="C72" s="525"/>
      <c r="D72" s="526"/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24"/>
      <c r="C73" s="525"/>
      <c r="D73" s="526"/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24"/>
      <c r="C74" s="525"/>
      <c r="D74" s="526"/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24"/>
      <c r="C75" s="525"/>
      <c r="D75" s="526"/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24"/>
      <c r="C76" s="525"/>
      <c r="D76" s="526"/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45789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21"/>
      <c r="C81" s="522"/>
      <c r="D81" s="523"/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24"/>
      <c r="C82" s="525"/>
      <c r="D82" s="526"/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24"/>
      <c r="C83" s="525"/>
      <c r="D83" s="526"/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24"/>
      <c r="C84" s="525"/>
      <c r="D84" s="526"/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24"/>
      <c r="C85" s="525"/>
      <c r="D85" s="526"/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24"/>
      <c r="C86" s="525"/>
      <c r="D86" s="526"/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24"/>
      <c r="C87" s="525"/>
      <c r="D87" s="526"/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24"/>
      <c r="C88" s="525"/>
      <c r="D88" s="526"/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24"/>
      <c r="C89" s="525"/>
      <c r="D89" s="526"/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24"/>
      <c r="C90" s="525"/>
      <c r="D90" s="526"/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24"/>
      <c r="C91" s="525"/>
      <c r="D91" s="526"/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24"/>
      <c r="C92" s="525"/>
      <c r="D92" s="526"/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24"/>
      <c r="C93" s="525"/>
      <c r="D93" s="526"/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24"/>
      <c r="C94" s="525"/>
      <c r="D94" s="526"/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24"/>
      <c r="C95" s="525"/>
      <c r="D95" s="526"/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24"/>
      <c r="C96" s="525"/>
      <c r="D96" s="526"/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24"/>
      <c r="C97" s="525"/>
      <c r="D97" s="526"/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24"/>
      <c r="C98" s="525"/>
      <c r="D98" s="526"/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24"/>
      <c r="C99" s="525"/>
      <c r="D99" s="526"/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24"/>
      <c r="C100" s="525"/>
      <c r="D100" s="526"/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21"/>
      <c r="C102" s="522"/>
      <c r="D102" s="523"/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24"/>
      <c r="C103" s="525"/>
      <c r="D103" s="526"/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24"/>
      <c r="C104" s="525"/>
      <c r="D104" s="526"/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24"/>
      <c r="C105" s="525"/>
      <c r="D105" s="526"/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24"/>
      <c r="C106" s="525"/>
      <c r="D106" s="526"/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24"/>
      <c r="C107" s="525"/>
      <c r="D107" s="526"/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24"/>
      <c r="C108" s="525"/>
      <c r="D108" s="526"/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24"/>
      <c r="C109" s="525"/>
      <c r="D109" s="526"/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24"/>
      <c r="C110" s="525"/>
      <c r="D110" s="526"/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24"/>
      <c r="C111" s="525"/>
      <c r="D111" s="526"/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24"/>
      <c r="C112" s="525"/>
      <c r="D112" s="526"/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45789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21"/>
      <c r="C117" s="522"/>
      <c r="D117" s="523"/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24"/>
      <c r="C118" s="525"/>
      <c r="D118" s="526"/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24"/>
      <c r="C119" s="525"/>
      <c r="D119" s="526"/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24"/>
      <c r="C120" s="525"/>
      <c r="D120" s="526"/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24"/>
      <c r="C121" s="525"/>
      <c r="D121" s="526"/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24"/>
      <c r="C122" s="525"/>
      <c r="D122" s="526"/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24"/>
      <c r="C123" s="525"/>
      <c r="D123" s="526"/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24"/>
      <c r="C124" s="525"/>
      <c r="D124" s="526"/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24"/>
      <c r="C125" s="525"/>
      <c r="D125" s="526"/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24"/>
      <c r="C126" s="525"/>
      <c r="D126" s="526"/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24"/>
      <c r="C127" s="525"/>
      <c r="D127" s="526"/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24"/>
      <c r="C128" s="525"/>
      <c r="D128" s="526"/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24"/>
      <c r="C129" s="525"/>
      <c r="D129" s="526"/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24"/>
      <c r="C130" s="525"/>
      <c r="D130" s="526"/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24"/>
      <c r="C131" s="525"/>
      <c r="D131" s="526"/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24"/>
      <c r="C132" s="525"/>
      <c r="D132" s="526"/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45789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21"/>
      <c r="C137" s="522"/>
      <c r="D137" s="523"/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24"/>
      <c r="C138" s="525"/>
      <c r="D138" s="526"/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24"/>
      <c r="C139" s="525"/>
      <c r="D139" s="526"/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24"/>
      <c r="C140" s="525"/>
      <c r="D140" s="526"/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24"/>
      <c r="C141" s="525"/>
      <c r="D141" s="526"/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24"/>
      <c r="C142" s="525"/>
      <c r="D142" s="526"/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24"/>
      <c r="C143" s="525"/>
      <c r="D143" s="526"/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24"/>
      <c r="C144" s="525"/>
      <c r="D144" s="526"/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24"/>
      <c r="C145" s="525"/>
      <c r="D145" s="526"/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24"/>
      <c r="C146" s="525"/>
      <c r="D146" s="526"/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24"/>
      <c r="C147" s="525"/>
      <c r="D147" s="526"/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24"/>
      <c r="C148" s="525"/>
      <c r="D148" s="526"/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24"/>
      <c r="C149" s="525"/>
      <c r="D149" s="526"/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24"/>
      <c r="C150" s="525"/>
      <c r="D150" s="526"/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24"/>
      <c r="C151" s="525"/>
      <c r="D151" s="526"/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24"/>
      <c r="C152" s="525"/>
      <c r="D152" s="526"/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24"/>
      <c r="C153" s="525"/>
      <c r="D153" s="526"/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24"/>
      <c r="C154" s="525"/>
      <c r="D154" s="526"/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24"/>
      <c r="C155" s="525"/>
      <c r="D155" s="526"/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24"/>
      <c r="C156" s="525"/>
      <c r="D156" s="526"/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24"/>
      <c r="C157" s="525"/>
      <c r="D157" s="526"/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24"/>
      <c r="C158" s="525"/>
      <c r="D158" s="526"/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24"/>
      <c r="C159" s="525"/>
      <c r="D159" s="526"/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24"/>
      <c r="C160" s="525"/>
      <c r="D160" s="526"/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24"/>
      <c r="C161" s="525"/>
      <c r="D161" s="526"/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24"/>
      <c r="C162" s="525"/>
      <c r="D162" s="526"/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21"/>
      <c r="C166" s="522"/>
      <c r="D166" s="523"/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24"/>
      <c r="C167" s="525"/>
      <c r="D167" s="526"/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24"/>
      <c r="C168" s="525"/>
      <c r="D168" s="526"/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24"/>
      <c r="C169" s="525"/>
      <c r="D169" s="526"/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24"/>
      <c r="C170" s="525"/>
      <c r="D170" s="526"/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24"/>
      <c r="C171" s="525"/>
      <c r="D171" s="526"/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24"/>
      <c r="C172" s="525"/>
      <c r="D172" s="526"/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24"/>
      <c r="C173" s="525"/>
      <c r="D173" s="526"/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24"/>
      <c r="C174" s="525"/>
      <c r="D174" s="526"/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24"/>
      <c r="C175" s="525"/>
      <c r="D175" s="526"/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24"/>
      <c r="C176" s="525"/>
      <c r="D176" s="526"/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24"/>
      <c r="C177" s="525"/>
      <c r="D177" s="526"/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24"/>
      <c r="C178" s="525"/>
      <c r="D178" s="526"/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24"/>
      <c r="C179" s="525"/>
      <c r="D179" s="526"/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24"/>
      <c r="C180" s="525"/>
      <c r="D180" s="526"/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24"/>
      <c r="C181" s="525"/>
      <c r="D181" s="526"/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24"/>
      <c r="C182" s="525"/>
      <c r="D182" s="526"/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24"/>
      <c r="C183" s="525"/>
      <c r="D183" s="526"/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24"/>
      <c r="C184" s="525"/>
      <c r="D184" s="526"/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24"/>
      <c r="C185" s="525"/>
      <c r="D185" s="526"/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24"/>
      <c r="C186" s="525"/>
      <c r="D186" s="526"/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24"/>
      <c r="C187" s="525"/>
      <c r="D187" s="526"/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24"/>
      <c r="C188" s="525"/>
      <c r="D188" s="526"/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21"/>
      <c r="C190" s="522"/>
      <c r="D190" s="523"/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24"/>
      <c r="C191" s="525"/>
      <c r="D191" s="526"/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24"/>
      <c r="C192" s="525"/>
      <c r="D192" s="526"/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24"/>
      <c r="C193" s="525"/>
      <c r="D193" s="526"/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24"/>
      <c r="C194" s="525"/>
      <c r="D194" s="526"/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24"/>
      <c r="C195" s="525"/>
      <c r="D195" s="526"/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24"/>
      <c r="C196" s="525"/>
      <c r="D196" s="526"/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24"/>
      <c r="C197" s="525"/>
      <c r="D197" s="526"/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24"/>
      <c r="C198" s="525"/>
      <c r="D198" s="526"/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24"/>
      <c r="C199" s="525"/>
      <c r="D199" s="526"/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24"/>
      <c r="C200" s="525"/>
      <c r="D200" s="526"/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24"/>
      <c r="C201" s="525"/>
      <c r="D201" s="526"/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24"/>
      <c r="C202" s="525"/>
      <c r="D202" s="526"/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24"/>
      <c r="C203" s="525"/>
      <c r="D203" s="526"/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24"/>
      <c r="C204" s="525"/>
      <c r="D204" s="526"/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24"/>
      <c r="C205" s="525"/>
      <c r="D205" s="526"/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45789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21"/>
      <c r="C209" s="522"/>
      <c r="D209" s="523"/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24"/>
      <c r="C210" s="525"/>
      <c r="D210" s="526"/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24"/>
      <c r="C211" s="525"/>
      <c r="D211" s="526"/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24"/>
      <c r="C212" s="525"/>
      <c r="D212" s="526"/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24"/>
      <c r="C213" s="525"/>
      <c r="D213" s="526"/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24"/>
      <c r="C214" s="525"/>
      <c r="D214" s="526"/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24"/>
      <c r="C215" s="525"/>
      <c r="D215" s="526"/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24"/>
      <c r="C216" s="525"/>
      <c r="D216" s="526"/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24"/>
      <c r="C217" s="525"/>
      <c r="D217" s="526"/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24"/>
      <c r="C218" s="525"/>
      <c r="D218" s="526"/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24"/>
      <c r="C219" s="525"/>
      <c r="D219" s="526"/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24"/>
      <c r="C220" s="525"/>
      <c r="D220" s="526"/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24"/>
      <c r="C221" s="525"/>
      <c r="D221" s="526"/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24"/>
      <c r="C222" s="525"/>
      <c r="D222" s="526"/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24"/>
      <c r="C223" s="525"/>
      <c r="D223" s="526"/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24"/>
      <c r="C224" s="525"/>
      <c r="D224" s="526"/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24"/>
      <c r="C225" s="525"/>
      <c r="D225" s="526"/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24"/>
      <c r="C226" s="525"/>
      <c r="D226" s="526"/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24"/>
      <c r="C227" s="525"/>
      <c r="D227" s="526"/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24"/>
      <c r="C228" s="525"/>
      <c r="D228" s="526"/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24"/>
      <c r="C229" s="525"/>
      <c r="D229" s="526"/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24"/>
      <c r="C230" s="525"/>
      <c r="D230" s="526"/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24"/>
      <c r="C231" s="525"/>
      <c r="D231" s="526"/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24"/>
      <c r="C232" s="525"/>
      <c r="D232" s="526"/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24"/>
      <c r="C233" s="525"/>
      <c r="D233" s="526"/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24"/>
      <c r="C234" s="525"/>
      <c r="D234" s="526"/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24"/>
      <c r="C235" s="525"/>
      <c r="D235" s="526"/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24"/>
      <c r="C236" s="525"/>
      <c r="D236" s="526"/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24"/>
      <c r="C237" s="525"/>
      <c r="D237" s="526"/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31"/>
      <c r="C238" s="532"/>
      <c r="D238" s="533"/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23" activeCellId="3" sqref="D6:D18 J6:J18 D23:D35 J23:J3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45789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zoomScale="98" zoomScaleNormal="98" workbookViewId="0">
      <selection activeCell="B2" activeCellId="5" sqref="B164 B133 B101 B77 B44 B2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45789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C22"/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C23"/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C24"/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C25"/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C26"/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C27"/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C28"/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C29"/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C30"/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C31"/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C32"/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C33"/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C34"/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C35"/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C36"/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C37"/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C38"/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C39"/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C40"/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C41"/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45789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45789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45789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45789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K25" sqref="K2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45789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2025-05-12T21:39:53Z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