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466C4907-2E41-46C1-9E7B-0911514A8173}" xr6:coauthVersionLast="47" xr6:coauthVersionMax="47" xr10:uidLastSave="{00000000-0000-0000-0000-000000000000}"/>
  <bookViews>
    <workbookView xWindow="-76910" yWindow="-1540" windowWidth="38620" windowHeight="2110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7" i="1" l="1"/>
  <c r="AB56" i="1"/>
  <c r="AB55" i="1"/>
  <c r="AB54" i="1"/>
  <c r="AB58" i="1"/>
  <c r="AC63" i="1"/>
  <c r="AD63" i="1" s="1"/>
  <c r="AB63" i="1"/>
  <c r="AC62" i="1"/>
  <c r="AD62" i="1" s="1"/>
  <c r="AB62" i="1"/>
  <c r="AD61" i="1"/>
  <c r="AC61" i="1"/>
  <c r="AB61" i="1"/>
  <c r="AC60" i="1"/>
  <c r="AD60" i="1" s="1"/>
  <c r="AB60" i="1"/>
  <c r="AC57" i="1"/>
  <c r="AD57" i="1" s="1"/>
  <c r="AC56" i="1"/>
  <c r="AD56" i="1" s="1"/>
  <c r="AC55" i="1"/>
  <c r="AD55" i="1" s="1"/>
  <c r="AC54" i="1"/>
  <c r="AD54" i="1" s="1"/>
  <c r="AB64" i="1"/>
  <c r="AC49" i="1"/>
  <c r="AD49" i="1" s="1"/>
  <c r="AB49" i="1"/>
  <c r="AC48" i="1"/>
  <c r="AD48" i="1" s="1"/>
  <c r="AB48" i="1"/>
  <c r="AC47" i="1"/>
  <c r="AD47" i="1" s="1"/>
  <c r="AB47" i="1"/>
  <c r="AD46" i="1"/>
  <c r="AC46" i="1"/>
  <c r="AB46" i="1"/>
  <c r="AC43" i="1"/>
  <c r="AD43" i="1" s="1"/>
  <c r="AB43" i="1"/>
  <c r="AB44" i="1" s="1"/>
  <c r="AB50" i="1" s="1"/>
  <c r="AC42" i="1"/>
  <c r="AD42" i="1" s="1"/>
  <c r="AB42" i="1"/>
  <c r="AC41" i="1"/>
  <c r="AD41" i="1" s="1"/>
  <c r="AB41" i="1"/>
  <c r="AC40" i="1"/>
  <c r="AD40" i="1" s="1"/>
  <c r="AB40" i="1"/>
  <c r="L240" i="1"/>
  <c r="K240" i="1"/>
  <c r="F240" i="1"/>
  <c r="E240" i="1"/>
  <c r="L222" i="1"/>
  <c r="K222" i="1"/>
  <c r="F222" i="1"/>
  <c r="E222" i="1"/>
  <c r="L203" i="1"/>
  <c r="K203" i="1"/>
  <c r="F203" i="1"/>
  <c r="E203" i="1"/>
  <c r="L184" i="1"/>
  <c r="K184" i="1"/>
  <c r="F184" i="1"/>
  <c r="E184" i="1"/>
  <c r="L165" i="1"/>
  <c r="K165" i="1"/>
  <c r="F165" i="1"/>
  <c r="E165" i="1"/>
  <c r="L144" i="1"/>
  <c r="K144" i="1"/>
  <c r="F144" i="1"/>
  <c r="E144" i="1"/>
  <c r="L125" i="1"/>
  <c r="K125" i="1"/>
  <c r="F125" i="1"/>
  <c r="E125" i="1"/>
  <c r="L106" i="1"/>
  <c r="K106" i="1"/>
  <c r="F106" i="1"/>
  <c r="E106" i="1"/>
  <c r="L87" i="1"/>
  <c r="K87" i="1"/>
  <c r="F87" i="1"/>
  <c r="E87" i="1"/>
  <c r="L68" i="1"/>
  <c r="K68" i="1"/>
  <c r="F68" i="1"/>
  <c r="E68" i="1"/>
  <c r="L49" i="1"/>
  <c r="K49" i="1"/>
  <c r="F49" i="1"/>
  <c r="E49" i="1"/>
  <c r="L29" i="1"/>
  <c r="K29" i="1"/>
  <c r="F29" i="1"/>
  <c r="E29" i="1"/>
  <c r="L11" i="1"/>
  <c r="K11" i="1"/>
  <c r="F11" i="1"/>
  <c r="E11" i="1"/>
  <c r="L39" i="4"/>
  <c r="K39" i="4"/>
  <c r="F39" i="4"/>
  <c r="E39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AC44" i="1" l="1"/>
  <c r="AC58" i="1"/>
  <c r="F41" i="4"/>
  <c r="K41" i="4"/>
  <c r="E41" i="4"/>
  <c r="L41" i="4"/>
  <c r="AC64" i="1" l="1"/>
  <c r="AD64" i="1" s="1"/>
  <c r="AD58" i="1"/>
  <c r="AC50" i="1"/>
  <c r="AD50" i="1" s="1"/>
  <c r="AD44" i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<sst xmlns="http://schemas.openxmlformats.org/spreadsheetml/2006/main" count="12620" uniqueCount="7981">
  <si>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</si>
  <si>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</si>
  <si>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</si>
  <si>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</si>
  <si>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</si>
  <si>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</si>
  <si>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</si>
  <si>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</si>
  <si>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</si>
  <si>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</si>
  <si>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</si>
  <si>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</si>
  <si>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</si>
  <si>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</si>
  <si>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</si>
  <si>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</si>
  <si>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</si>
  <si>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</si>
  <si>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</si>
  <si>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</si>
  <si>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</si>
  <si>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</si>
  <si>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</si>
  <si>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</si>
  <si>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</si>
  <si>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</si>
  <si>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</si>
  <si>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</si>
  <si>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</si>
  <si>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</si>
  <si>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</si>
  <si>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</si>
  <si>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</si>
  <si>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</si>
  <si>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</si>
  <si>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</si>
  <si>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</si>
  <si>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</si>
  <si>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</si>
  <si>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</si>
  <si>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</si>
  <si>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</si>
  <si>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</si>
  <si>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</si>
  <si>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</si>
  <si>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</si>
  <si>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</si>
  <si>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</si>
  <si>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</si>
  <si>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</si>
  <si>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</si>
  <si>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</si>
  <si>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</si>
  <si>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</si>
  <si>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</si>
  <si>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</si>
  <si>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</si>
  <si>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</si>
  <si>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</si>
  <si>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</si>
  <si>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</si>
  <si>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</si>
  <si>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</si>
  <si>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</si>
  <si>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</si>
  <si>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</si>
  <si>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</si>
  <si>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</si>
  <si>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</si>
  <si>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</si>
  <si>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</si>
  <si>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</si>
  <si>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</si>
  <si>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</si>
  <si>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</si>
  <si>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</si>
  <si>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</si>
  <si>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</si>
  <si>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</si>
  <si>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</si>
  <si>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</si>
  <si>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</si>
  <si>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</si>
  <si>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</si>
  <si>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</si>
  <si>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</si>
  <si>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</si>
  <si>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</si>
  <si>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</si>
  <si>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</si>
  <si>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</si>
  <si>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</si>
  <si>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</si>
  <si>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</si>
  <si>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</si>
  <si>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</si>
  <si>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</si>
  <si>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</si>
  <si>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</si>
  <si>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</si>
  <si>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</si>
  <si>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</si>
  <si>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</si>
  <si>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</si>
  <si>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</si>
  <si>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</si>
  <si>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</si>
  <si>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</si>
  <si>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</si>
  <si>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</si>
  <si>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</si>
  <si>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</si>
  <si>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</si>
  <si>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</si>
  <si>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</si>
  <si>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</si>
  <si>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</si>
  <si>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</si>
  <si>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</si>
  <si>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</si>
  <si>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</si>
  <si>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</si>
  <si>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</si>
  <si>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</si>
  <si>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</si>
  <si>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</si>
  <si>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</si>
  <si>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</si>
  <si>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</si>
  <si>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</si>
  <si>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</si>
  <si>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</si>
  <si>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</si>
  <si>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</si>
  <si>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</si>
  <si>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</si>
  <si>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</si>
  <si>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</si>
  <si>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</si>
  <si>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</si>
  <si>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</si>
  <si>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</si>
  <si>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</si>
  <si>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</si>
  <si>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</si>
  <si>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</si>
  <si>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</si>
  <si>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</si>
  <si>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</si>
  <si>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</si>
  <si>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</si>
  <si>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</si>
  <si>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</si>
  <si>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</si>
  <si>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</si>
  <si>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</si>
  <si>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</si>
  <si>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</si>
  <si>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</si>
  <si>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</si>
  <si>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</si>
  <si>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</si>
  <si>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</si>
  <si>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</si>
  <si>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</si>
  <si>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</si>
  <si>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</si>
  <si>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</si>
  <si>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</si>
  <si>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</si>
  <si>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</si>
  <si>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</si>
  <si>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</si>
  <si>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</si>
  <si>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</si>
  <si>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</si>
  <si>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</si>
  <si>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</si>
  <si>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</si>
  <si>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</si>
  <si>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</si>
  <si>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</si>
  <si>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</si>
  <si>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</si>
  <si>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</si>
  <si>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</si>
  <si>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</si>
  <si>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</si>
  <si>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</si>
  <si>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</si>
  <si>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</si>
  <si>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</si>
  <si>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</si>
  <si>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</si>
  <si>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</si>
  <si>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</si>
  <si>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</si>
  <si>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</si>
  <si>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</si>
  <si>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</si>
  <si>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</si>
  <si>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</si>
  <si>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</si>
  <si>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</si>
  <si>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</si>
  <si>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</si>
  <si>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</si>
  <si>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</si>
  <si>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</si>
  <si>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</si>
  <si>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</si>
  <si>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</si>
  <si>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</si>
  <si>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</si>
  <si>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</si>
  <si>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</si>
  <si>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</si>
  <si>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</si>
  <si>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</si>
  <si>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</si>
  <si>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</si>
  <si>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</si>
  <si>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</si>
  <si>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</si>
  <si>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</si>
  <si>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</si>
  <si>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</si>
  <si>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</si>
  <si>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</si>
  <si>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</si>
  <si>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</si>
  <si>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</si>
  <si>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</si>
  <si>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</si>
  <si>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</si>
  <si>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</si>
  <si>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</si>
  <si>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</si>
  <si>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</si>
  <si>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</si>
  <si>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</si>
  <si>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</si>
  <si>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</si>
  <si>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</si>
  <si>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</si>
  <si>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</si>
  <si>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</si>
  <si>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</si>
  <si>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</si>
  <si>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</si>
  <si>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</si>
  <si>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</si>
  <si>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</si>
  <si>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</si>
  <si>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</si>
  <si>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</si>
  <si>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</si>
  <si>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</si>
  <si>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</si>
  <si>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</si>
  <si>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</si>
  <si>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</si>
  <si>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</si>
  <si>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</si>
  <si>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</si>
  <si>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</si>
  <si>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</si>
  <si>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</si>
  <si>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</si>
  <si>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</si>
  <si>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</si>
  <si>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</si>
  <si>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</si>
  <si>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</si>
  <si>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</si>
  <si>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</si>
  <si>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</si>
  <si>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</si>
  <si>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</si>
  <si>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</si>
  <si>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</si>
  <si>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</si>
  <si>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</si>
  <si>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</si>
  <si>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</si>
  <si>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</si>
  <si>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</si>
  <si>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</si>
  <si>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</si>
  <si>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</si>
  <si>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</si>
  <si>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</si>
  <si>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</si>
  <si>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</si>
  <si>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</si>
  <si>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</si>
  <si>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</si>
  <si>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</si>
  <si>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</si>
  <si>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</si>
  <si>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</si>
  <si>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</si>
  <si>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</si>
  <si>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</si>
  <si>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</si>
  <si>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</si>
  <si>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</si>
  <si>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</si>
  <si>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</si>
  <si>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</si>
  <si>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</si>
  <si>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</si>
  <si>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</si>
  <si>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</si>
  <si>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</si>
  <si>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</si>
  <si>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</si>
  <si>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</si>
  <si>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</si>
  <si>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</si>
  <si>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</si>
  <si>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</si>
  <si>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</si>
  <si>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</si>
  <si>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</si>
  <si>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</si>
  <si>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</si>
  <si>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</si>
  <si>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</si>
  <si>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</si>
  <si>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</si>
  <si>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</si>
  <si>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</si>
  <si>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</si>
  <si>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</si>
  <si>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</si>
  <si>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</si>
  <si>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</si>
  <si>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</si>
  <si>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</si>
  <si>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</si>
  <si>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</si>
  <si>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</si>
  <si>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</si>
  <si>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</si>
  <si>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</si>
  <si>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</si>
  <si>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</si>
  <si>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</si>
  <si>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</si>
  <si>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</si>
  <si>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</si>
  <si>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</si>
  <si>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</si>
  <si>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</si>
  <si>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</si>
  <si>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</si>
  <si>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</si>
  <si>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</si>
  <si>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</si>
  <si>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</si>
  <si>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</si>
  <si>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</si>
  <si>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</si>
  <si>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</si>
  <si>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</si>
  <si>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</si>
  <si>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</si>
  <si>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</si>
  <si>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</si>
  <si>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</si>
  <si>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</si>
  <si>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</si>
  <si>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</si>
  <si>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</si>
  <si>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</si>
  <si>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</si>
  <si>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</si>
  <si>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</si>
  <si>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</si>
  <si>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</si>
  <si>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</si>
  <si>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</si>
  <si>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</si>
  <si>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</si>
  <si>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</si>
  <si>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</si>
  <si>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</si>
  <si>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</si>
  <si>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</si>
  <si>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</si>
  <si>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</si>
  <si>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</si>
  <si>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</si>
  <si>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</si>
  <si>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</si>
  <si>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</si>
  <si>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</si>
  <si>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</si>
  <si>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</si>
  <si>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</si>
  <si>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</si>
  <si>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</si>
  <si>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</si>
  <si>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</si>
  <si>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</si>
  <si>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</si>
  <si>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</si>
  <si>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</si>
  <si>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</si>
  <si>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</si>
  <si>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</si>
  <si>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</si>
  <si>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</si>
  <si>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</si>
  <si>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</si>
  <si>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</si>
  <si>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</si>
  <si>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</si>
  <si>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</si>
  <si>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</si>
  <si>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</si>
  <si>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</si>
  <si>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</si>
  <si>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</si>
  <si>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</si>
  <si>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</si>
  <si>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</si>
  <si>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</si>
  <si>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</si>
  <si>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</si>
  <si>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</si>
  <si>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</si>
  <si>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</si>
  <si>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</si>
  <si>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</si>
  <si>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</si>
  <si>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</si>
  <si>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</si>
  <si>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</si>
  <si>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</si>
  <si>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</si>
  <si>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</si>
  <si>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</si>
  <si>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</si>
  <si>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</si>
  <si>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</si>
  <si>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</si>
  <si>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</si>
  <si>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</si>
  <si>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</si>
  <si>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</si>
  <si>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</si>
  <si>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</si>
  <si>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</si>
  <si>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</si>
  <si>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</si>
  <si>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</si>
  <si>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</si>
  <si>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</si>
  <si>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</si>
  <si>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</si>
  <si>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</si>
  <si>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</si>
  <si>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</si>
  <si>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</si>
  <si>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</si>
  <si>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</si>
  <si>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</si>
  <si>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</si>
  <si>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</si>
  <si>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</si>
  <si>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</si>
  <si>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</si>
  <si>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</si>
  <si>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</si>
  <si>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</si>
  <si>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</si>
  <si>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</si>
  <si>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</si>
  <si>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</si>
  <si>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</si>
  <si>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</si>
  <si>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</si>
  <si>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</si>
  <si>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</si>
  <si>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</si>
  <si>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</si>
  <si>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</si>
  <si>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</si>
  <si>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</si>
  <si>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</si>
  <si>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</si>
  <si>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</si>
  <si>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</si>
  <si>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</si>
  <si>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</si>
  <si>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</si>
  <si>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</si>
  <si>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</si>
  <si>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</si>
  <si>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</si>
  <si>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</si>
  <si>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</si>
  <si>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</si>
  <si>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</si>
  <si>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</si>
  <si>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</si>
  <si>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</si>
  <si>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</si>
  <si>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</si>
  <si>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</si>
  <si>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</si>
  <si>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</si>
  <si>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</si>
  <si>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</si>
  <si>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</si>
  <si>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</si>
  <si>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</si>
  <si>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</si>
  <si>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</si>
  <si>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</si>
  <si>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</si>
  <si>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</si>
  <si>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</si>
  <si>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</si>
  <si>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</si>
  <si>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</si>
  <si>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</si>
  <si>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</si>
  <si>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</si>
  <si>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</si>
  <si>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</si>
  <si>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</si>
  <si>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</si>
  <si>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</si>
  <si>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</si>
  <si>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</si>
  <si>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</si>
  <si>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</si>
  <si>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</si>
  <si>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</si>
  <si>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</si>
  <si>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</si>
  <si>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</si>
  <si>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</si>
  <si>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</si>
  <si>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</si>
  <si>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</si>
  <si>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</si>
  <si>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</si>
  <si>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</si>
  <si>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</si>
  <si>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</si>
  <si>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</si>
  <si>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</si>
  <si>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</si>
  <si>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</si>
  <si>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</si>
  <si>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</si>
  <si>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</si>
  <si>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</si>
  <si>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</si>
  <si>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</si>
  <si>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</si>
  <si>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</si>
  <si>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</si>
  <si>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</si>
  <si>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</si>
  <si>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</si>
  <si>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</si>
  <si>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</si>
  <si>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</si>
  <si>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</si>
  <si>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</si>
  <si>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</si>
  <si>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</si>
  <si>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</si>
  <si>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</si>
  <si>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</si>
  <si>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</si>
  <si>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</si>
  <si>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</si>
  <si>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</si>
  <si>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</si>
  <si>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</si>
  <si>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</si>
  <si>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</si>
  <si>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</si>
  <si>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</si>
  <si>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</si>
  <si>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</si>
  <si>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</si>
  <si>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</si>
  <si>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</si>
  <si>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</si>
  <si>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</si>
  <si>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</si>
  <si>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</si>
  <si>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</si>
  <si>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</si>
  <si>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</si>
  <si>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</si>
  <si>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</si>
  <si>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</si>
  <si>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</si>
  <si>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</si>
  <si>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</si>
  <si>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</si>
  <si>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</si>
  <si>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</si>
  <si>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</si>
  <si>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</si>
  <si>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</si>
  <si>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</si>
  <si>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</si>
  <si>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</si>
  <si>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</si>
  <si>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</si>
  <si>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</si>
  <si>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</si>
  <si>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</si>
  <si>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</si>
  <si>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</si>
  <si>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</si>
  <si>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</si>
  <si>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</si>
  <si>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</si>
  <si>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</si>
  <si>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</si>
  <si>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</si>
  <si>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</si>
  <si>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</si>
  <si>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</si>
  <si>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</si>
  <si>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</si>
  <si>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</si>
  <si>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</si>
  <si>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</si>
  <si>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</si>
  <si>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</si>
  <si>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</si>
  <si>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</si>
  <si>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</si>
  <si>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</si>
  <si>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</si>
  <si>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</si>
  <si>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</si>
  <si>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</si>
  <si>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</si>
  <si>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</si>
  <si>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</si>
  <si>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</si>
  <si>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</si>
  <si>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</si>
  <si>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</si>
  <si>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</si>
  <si>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</si>
  <si>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</si>
  <si>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</si>
  <si>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</si>
  <si>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</si>
  <si>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</si>
  <si>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</si>
  <si>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</si>
  <si>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</si>
  <si>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</si>
  <si>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</si>
  <si>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</si>
  <si>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</si>
  <si>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</si>
  <si>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</si>
  <si>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</si>
  <si>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</si>
  <si>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</si>
  <si>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</si>
  <si>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</si>
  <si>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</si>
  <si>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</si>
  <si>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</si>
  <si>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</si>
  <si>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</si>
  <si>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</si>
  <si>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</si>
  <si>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</si>
  <si>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</si>
  <si>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</si>
  <si>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</si>
  <si>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</si>
  <si>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</si>
  <si>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</si>
  <si>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</si>
  <si>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</si>
  <si>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</si>
  <si>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</si>
  <si>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</si>
  <si>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</si>
  <si>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</si>
  <si>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</si>
  <si>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</si>
  <si>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</si>
  <si>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</si>
  <si>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</si>
  <si>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</si>
  <si>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</si>
  <si>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</si>
  <si>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</si>
  <si>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</si>
  <si>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</si>
  <si>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</si>
  <si>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</si>
  <si>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</si>
  <si>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</si>
  <si>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</si>
  <si>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</si>
  <si>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</si>
  <si>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</si>
  <si>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</si>
  <si>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</si>
  <si>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</si>
  <si>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</si>
  <si>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</si>
  <si>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</si>
  <si>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</si>
  <si>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</si>
  <si>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</si>
  <si>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</si>
  <si>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</si>
  <si>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</si>
  <si>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</si>
  <si>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</si>
  <si>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</si>
  <si>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</si>
  <si>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</si>
  <si>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</si>
  <si>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</si>
  <si>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</si>
  <si>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</si>
  <si>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</si>
  <si>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</si>
  <si>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</si>
  <si>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</si>
  <si>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</si>
  <si>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</si>
  <si>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</si>
  <si>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</si>
  <si>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</si>
  <si>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</si>
  <si>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</si>
  <si>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</si>
  <si>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</si>
  <si>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</si>
  <si>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</si>
  <si>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</si>
  <si>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</si>
  <si>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</si>
  <si>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</si>
  <si>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</si>
  <si>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</si>
  <si>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</si>
  <si>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</si>
  <si>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</si>
  <si>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</si>
  <si>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</si>
  <si>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</si>
  <si>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</si>
  <si>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</si>
  <si>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</si>
  <si>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</si>
  <si>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</si>
  <si>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</si>
  <si>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</si>
  <si>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</si>
  <si>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</si>
  <si>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</si>
  <si>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</si>
  <si>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</si>
  <si>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</si>
  <si>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</si>
  <si>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</si>
  <si>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</si>
  <si>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</si>
  <si>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</si>
  <si>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</si>
  <si>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</si>
  <si>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</si>
  <si>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</si>
  <si>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</si>
  <si>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</si>
  <si>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</si>
  <si>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</si>
  <si>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</si>
  <si>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</si>
  <si>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</si>
  <si>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</si>
  <si>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</si>
  <si>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</si>
  <si>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</si>
  <si>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</si>
  <si>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</si>
  <si>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</si>
  <si>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</si>
  <si>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</si>
  <si>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</si>
  <si>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</si>
  <si>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</si>
  <si>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</si>
  <si>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</si>
  <si>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</si>
  <si>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</si>
  <si>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</si>
  <si>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</si>
  <si>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</si>
  <si>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</si>
  <si>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</si>
  <si>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</si>
  <si>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</si>
  <si>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</si>
  <si>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</si>
  <si>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</si>
  <si>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</si>
  <si>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</si>
  <si>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</si>
  <si>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</si>
  <si>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</si>
  <si>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</si>
  <si>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</si>
  <si>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</si>
  <si>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</si>
  <si>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</si>
  <si>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</si>
  <si>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</si>
  <si>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</si>
  <si>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</si>
  <si>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</si>
  <si>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</si>
  <si>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</si>
  <si>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</si>
  <si>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</si>
  <si>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</si>
  <si>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</si>
  <si>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</si>
  <si>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</si>
  <si>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</si>
  <si>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</si>
  <si>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</si>
  <si>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</si>
  <si>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</si>
  <si>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</si>
  <si>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</si>
  <si>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</si>
  <si>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</si>
  <si>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</si>
  <si>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</si>
  <si>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</si>
  <si>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</si>
  <si>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</si>
  <si>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</si>
  <si>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</si>
  <si>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</si>
  <si>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</si>
  <si>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</si>
  <si>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</si>
  <si>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</si>
  <si>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</si>
  <si>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</si>
  <si>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</si>
  <si>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</si>
  <si>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</si>
  <si>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</si>
  <si>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</si>
  <si>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</si>
  <si>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</si>
  <si>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</si>
  <si>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</si>
  <si>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</si>
  <si>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</si>
  <si>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</si>
  <si>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</si>
  <si>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</si>
  <si>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</si>
  <si>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</si>
  <si>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</si>
  <si>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</si>
  <si>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</si>
  <si>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</si>
  <si>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</si>
  <si>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</si>
  <si>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</si>
  <si>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</si>
  <si>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</si>
  <si>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</si>
  <si>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</si>
  <si>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</si>
  <si>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</si>
  <si>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</si>
  <si>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</si>
  <si>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</si>
  <si>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</si>
  <si>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</si>
  <si>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</si>
  <si>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</si>
  <si>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</si>
  <si>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</si>
  <si>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</si>
  <si>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</si>
  <si>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</si>
  <si>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</si>
  <si>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</si>
  <si>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</si>
  <si>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</si>
  <si>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</si>
  <si>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</si>
  <si>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</si>
  <si>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</si>
  <si>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</si>
  <si>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</si>
  <si>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</si>
  <si>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</si>
  <si>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</si>
  <si>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</si>
  <si>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</si>
  <si>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</si>
  <si>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</si>
  <si>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</si>
  <si>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</si>
  <si>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</si>
  <si>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</si>
  <si>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</si>
  <si>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</si>
  <si>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</si>
  <si>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</si>
  <si>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</si>
  <si>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</si>
  <si>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</si>
  <si>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</si>
  <si>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</si>
  <si>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</si>
  <si>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</si>
  <si>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</si>
  <si>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</si>
  <si>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</si>
  <si>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</si>
  <si>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</si>
  <si>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</si>
  <si>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</si>
  <si>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</si>
  <si>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</si>
  <si>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</si>
  <si>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</si>
  <si>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</si>
  <si>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</si>
  <si>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</si>
  <si>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</si>
  <si>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</si>
  <si>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</si>
  <si>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</si>
  <si>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</si>
  <si>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</si>
  <si>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</si>
  <si>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</si>
  <si>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</si>
  <si>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</si>
  <si>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</si>
  <si>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</si>
  <si>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</si>
  <si>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</si>
  <si>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</si>
  <si>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</si>
  <si>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</si>
  <si>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</si>
  <si>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</si>
  <si>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</si>
  <si>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</si>
  <si>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</si>
  <si>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</si>
  <si>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</si>
  <si>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</si>
  <si>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</si>
  <si>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</si>
  <si>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</si>
  <si>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</si>
  <si>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</si>
  <si>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</si>
  <si>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</si>
  <si>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</si>
  <si>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</si>
  <si>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</si>
  <si>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</si>
  <si>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</si>
  <si>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</si>
  <si>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</si>
  <si>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</si>
  <si>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</si>
  <si>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</si>
  <si>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</si>
  <si>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</si>
  <si>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</si>
  <si>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</si>
  <si>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</si>
  <si>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</si>
  <si>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</si>
  <si>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</si>
  <si>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</si>
  <si>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</si>
  <si>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</si>
  <si>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</si>
  <si>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</si>
  <si>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</si>
  <si>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</si>
  <si>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</si>
  <si>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</si>
  <si>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</si>
  <si>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</si>
  <si>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</si>
  <si>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</si>
  <si>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</si>
  <si>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</si>
  <si>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</si>
  <si>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</si>
  <si>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</si>
  <si>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</si>
  <si>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</si>
  <si>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</si>
  <si>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</si>
  <si>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</si>
  <si>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</si>
  <si>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</si>
  <si>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</si>
  <si>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</si>
  <si>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</si>
  <si>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</si>
  <si>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</si>
  <si>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</si>
  <si>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</si>
  <si>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</si>
  <si>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</si>
  <si>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</si>
  <si>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</si>
  <si>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</si>
  <si>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</si>
  <si>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</si>
  <si>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</si>
  <si>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</si>
  <si>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</si>
  <si>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</si>
  <si>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</si>
  <si>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</si>
  <si>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</si>
  <si>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</si>
  <si>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</si>
  <si>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</si>
  <si>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</si>
  <si>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</si>
  <si>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</si>
  <si>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</si>
  <si>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</si>
  <si>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</si>
  <si>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</si>
  <si>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</si>
  <si>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</si>
  <si>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</si>
  <si>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</si>
  <si>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</si>
  <si>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</si>
  <si>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</si>
  <si>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</si>
  <si>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</si>
  <si>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</si>
  <si>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</si>
  <si>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</si>
  <si>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</si>
  <si>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</si>
  <si>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</si>
  <si>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</si>
  <si>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</si>
  <si>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</si>
  <si>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</si>
  <si>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</si>
  <si>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</si>
  <si>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</si>
  <si>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</si>
  <si>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</si>
  <si>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</si>
  <si>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</si>
  <si>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</si>
  <si>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</si>
  <si>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</si>
  <si>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</si>
  <si>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</si>
  <si>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</si>
  <si>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</si>
  <si>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</si>
  <si>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</si>
  <si>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</si>
  <si>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</si>
  <si>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</si>
  <si>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</si>
  <si>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</si>
  <si>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</si>
  <si>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</si>
  <si>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</si>
  <si>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</si>
  <si>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</si>
  <si>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</si>
  <si>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</si>
  <si>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</si>
  <si>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</si>
  <si>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</si>
  <si>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</si>
  <si>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</si>
  <si>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</si>
  <si>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</si>
  <si>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</si>
  <si>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</si>
  <si>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</si>
  <si>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</si>
  <si>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</si>
  <si>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</si>
  <si>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</si>
  <si>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</si>
  <si>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</si>
  <si>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</si>
  <si>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</si>
  <si>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</si>
  <si>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</si>
  <si>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</si>
  <si>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</si>
  <si>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</si>
  <si>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</si>
  <si>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</si>
  <si>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</si>
  <si>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</si>
  <si>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</si>
  <si>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</si>
  <si>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</si>
  <si>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</si>
  <si>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</si>
  <si>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</si>
  <si>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</si>
  <si>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</si>
  <si>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</si>
  <si>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</si>
  <si>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</si>
  <si>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</si>
  <si>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</si>
  <si>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</si>
  <si>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</si>
  <si>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</si>
  <si>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</si>
  <si>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</si>
  <si>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</si>
  <si>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</si>
  <si>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</si>
  <si>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</si>
  <si>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</si>
  <si>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</si>
  <si>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</si>
  <si>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</si>
  <si>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</si>
  <si>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</si>
  <si>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</si>
  <si>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</si>
  <si>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</si>
  <si>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</si>
  <si>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</si>
  <si>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</si>
  <si>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</si>
  <si>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</si>
  <si>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</si>
  <si>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</si>
  <si>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</si>
  <si>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</si>
  <si>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</si>
  <si>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</si>
  <si>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</si>
  <si>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</si>
  <si>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</si>
  <si>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</si>
  <si>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</si>
  <si>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</si>
  <si>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</si>
  <si>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</si>
  <si>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</si>
  <si>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</si>
  <si>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</si>
  <si>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</si>
  <si>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</si>
  <si>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</si>
  <si>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</si>
  <si>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</si>
  <si>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</si>
  <si>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</si>
  <si>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</si>
  <si>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</si>
  <si>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</si>
  <si>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</si>
  <si>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</si>
  <si>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</si>
  <si>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</si>
  <si>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</si>
  <si>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</si>
  <si>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</si>
  <si>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</si>
  <si>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</si>
  <si>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</si>
  <si>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</si>
  <si>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</si>
  <si>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</si>
  <si>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</si>
  <si>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</si>
  <si>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</si>
  <si>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</si>
  <si>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</si>
  <si>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</si>
  <si>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</si>
  <si>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</si>
  <si>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</si>
  <si>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</si>
  <si>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</si>
  <si>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</si>
  <si>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</si>
  <si>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</si>
  <si>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</si>
  <si>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</si>
  <si>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</si>
  <si>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</si>
  <si>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</si>
  <si>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</si>
  <si>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</si>
  <si>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</si>
  <si>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</si>
  <si>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</si>
  <si>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</si>
  <si>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</si>
  <si>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</si>
  <si>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</si>
  <si>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</si>
  <si>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</si>
  <si>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</si>
  <si>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</si>
  <si>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</si>
  <si>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</si>
  <si>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</si>
  <si>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</si>
  <si>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</si>
  <si>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</si>
  <si>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</si>
  <si>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</si>
  <si>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</si>
  <si>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</si>
  <si>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</si>
  <si>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</si>
  <si>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</si>
  <si>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</si>
  <si>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</si>
  <si>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</si>
  <si>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</si>
  <si>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</si>
  <si>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</si>
  <si>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</si>
  <si>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</si>
  <si>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</si>
  <si>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</si>
  <si>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</si>
  <si>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</si>
  <si>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</si>
  <si>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</si>
  <si>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</si>
  <si>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</si>
  <si>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</si>
  <si>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</si>
  <si>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</si>
  <si>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</si>
  <si>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</si>
  <si>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</si>
  <si>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</si>
  <si>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</si>
  <si>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</si>
  <si>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</si>
  <si>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</si>
  <si>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</si>
  <si>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</si>
  <si>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</si>
  <si>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</si>
  <si>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</si>
  <si>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</si>
  <si>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</si>
  <si>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</si>
  <si>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</si>
  <si>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</si>
  <si>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</si>
  <si>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</si>
  <si>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</si>
  <si>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</si>
  <si>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</si>
  <si>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</si>
  <si>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</si>
  <si>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</si>
  <si>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</si>
  <si>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</si>
  <si>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</si>
  <si>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</si>
  <si>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</si>
  <si>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</si>
  <si>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</si>
  <si>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</si>
  <si>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</si>
  <si>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</si>
  <si>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</si>
  <si>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</si>
  <si>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</si>
  <si>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</si>
  <si>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</si>
  <si>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</si>
  <si>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</si>
  <si>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</si>
  <si>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</si>
  <si>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</si>
  <si>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</si>
  <si>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</si>
  <si>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</si>
  <si>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</si>
  <si>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</si>
  <si>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</si>
  <si>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</si>
  <si>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</si>
  <si>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</si>
  <si>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</si>
  <si>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</si>
  <si>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</si>
  <si>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</si>
  <si>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</si>
  <si>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</si>
  <si>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</si>
  <si>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</si>
  <si>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</si>
  <si>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</si>
  <si>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</si>
  <si>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</si>
  <si>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</si>
  <si>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</si>
  <si>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</si>
  <si>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</si>
  <si>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</si>
  <si>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</si>
  <si>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</si>
  <si>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</si>
  <si>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</si>
  <si>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</si>
  <si>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</si>
  <si>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</si>
  <si>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</si>
  <si>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</si>
  <si>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</si>
  <si>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</si>
  <si>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</si>
  <si>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</si>
  <si>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</si>
  <si>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</si>
  <si>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</si>
  <si>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</si>
  <si>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</si>
  <si>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</si>
  <si>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</si>
  <si>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</si>
  <si>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</si>
  <si>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</si>
  <si>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</si>
  <si>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</si>
  <si>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</si>
  <si>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</si>
  <si>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</si>
  <si>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</si>
  <si>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</si>
  <si>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</si>
  <si>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</si>
  <si>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</si>
  <si>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</si>
  <si>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</si>
  <si>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</si>
  <si>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</si>
  <si>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</si>
  <si>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</si>
  <si>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</si>
  <si>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</si>
  <si>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</si>
  <si>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</si>
  <si>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</si>
  <si>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</si>
  <si>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</si>
  <si>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</si>
  <si>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</si>
  <si>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</si>
  <si>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</si>
  <si>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</si>
  <si>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</si>
  <si>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</si>
  <si>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</si>
  <si>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</si>
  <si>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</si>
  <si>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</si>
  <si>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</si>
  <si>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</si>
  <si>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</si>
  <si>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</si>
  <si>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</si>
  <si>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</si>
  <si>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</si>
  <si>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</si>
  <si>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</si>
  <si>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</si>
  <si>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</si>
  <si>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</si>
  <si>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</si>
  <si>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</si>
  <si>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</si>
  <si>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</si>
  <si>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</si>
  <si>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</si>
  <si>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</si>
  <si>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</si>
  <si>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</si>
  <si>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</si>
  <si>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</si>
  <si>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</si>
  <si>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</si>
  <si>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</si>
  <si>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</si>
  <si>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</si>
  <si>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</si>
  <si>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</si>
  <si>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</si>
  <si>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</si>
  <si>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</si>
  <si>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</si>
  <si>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</si>
  <si>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</si>
  <si>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</si>
  <si>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</si>
  <si>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</si>
  <si>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</si>
  <si>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</si>
  <si>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</si>
  <si>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</si>
  <si>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</si>
  <si>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</si>
  <si>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</si>
  <si>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</si>
  <si>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</si>
  <si>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</si>
  <si>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</si>
  <si>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</si>
  <si>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</si>
  <si>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</si>
  <si>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</si>
  <si>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</si>
  <si>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</si>
  <si>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</si>
  <si>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</si>
  <si>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</si>
  <si>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</si>
  <si>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</si>
  <si>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</si>
  <si>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</si>
  <si>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</si>
  <si>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</si>
  <si>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</si>
  <si>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</si>
  <si>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</si>
  <si>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</si>
  <si>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</si>
  <si>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</si>
  <si>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</si>
  <si>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</si>
  <si>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</si>
  <si>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</si>
  <si>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</si>
  <si>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</si>
  <si>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</si>
  <si>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</si>
  <si>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</si>
  <si>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</si>
  <si>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</si>
  <si>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</si>
  <si>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</si>
  <si>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</si>
  <si>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</si>
  <si>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</si>
  <si>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</si>
  <si>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</si>
  <si>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</si>
  <si>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</si>
  <si>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</si>
  <si>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</si>
  <si>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</si>
  <si>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</si>
  <si>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</si>
  <si>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</si>
  <si>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</si>
  <si>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</si>
  <si>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</si>
  <si>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</si>
  <si>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</si>
  <si>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</si>
  <si>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</si>
  <si>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</si>
  <si>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</si>
  <si>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</si>
  <si>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</si>
  <si>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</si>
  <si>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</si>
  <si>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</si>
  <si>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</si>
  <si>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</si>
  <si>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</si>
  <si>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</si>
  <si>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</si>
  <si>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</si>
  <si>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</si>
  <si>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</si>
  <si>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</si>
  <si>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</si>
  <si>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</si>
  <si>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</si>
  <si>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</si>
  <si>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</si>
  <si>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</si>
  <si>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</si>
  <si>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</si>
  <si>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</si>
  <si>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</si>
  <si>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</si>
  <si>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</si>
  <si>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</si>
  <si>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</si>
  <si>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</si>
  <si>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</si>
  <si>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</si>
  <si>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</si>
  <si>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</si>
  <si>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</si>
  <si>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</si>
  <si>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</si>
  <si>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</si>
  <si>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</si>
  <si>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</si>
  <si>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</si>
  <si>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</si>
  <si>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</si>
  <si>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</si>
  <si>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</si>
  <si>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</si>
  <si>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</si>
  <si>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</si>
  <si>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</si>
  <si>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</si>
  <si>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</si>
  <si>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</si>
  <si>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</si>
  <si>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</si>
  <si>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</si>
  <si>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</si>
  <si>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</si>
  <si>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</si>
  <si>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</si>
  <si>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</si>
  <si>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</si>
  <si>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</si>
  <si>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</si>
  <si>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</si>
  <si>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</si>
  <si>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</si>
  <si>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</si>
  <si>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</si>
  <si>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</si>
  <si>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</si>
  <si>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</si>
  <si>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</si>
  <si>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</si>
  <si>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</si>
  <si>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</si>
  <si>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</si>
  <si>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</si>
  <si>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</si>
  <si>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</si>
  <si>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</si>
  <si>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</si>
  <si>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</si>
  <si>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</si>
  <si>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</si>
  <si>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</si>
  <si>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</si>
  <si>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</si>
  <si>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</si>
  <si>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</si>
  <si>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</si>
  <si>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</si>
  <si>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</si>
  <si>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</si>
  <si>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</si>
  <si>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</si>
  <si>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</si>
  <si>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</si>
  <si>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</si>
  <si>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</si>
  <si>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</si>
  <si>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</si>
  <si>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</si>
  <si>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</si>
  <si>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</si>
  <si>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</si>
  <si>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</si>
  <si>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</si>
  <si>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</si>
  <si>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</si>
  <si>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</si>
  <si>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</si>
  <si>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</si>
  <si>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</si>
  <si>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</si>
  <si>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</si>
  <si>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</si>
  <si>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</si>
  <si>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</si>
  <si>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</si>
  <si>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</si>
  <si>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</si>
  <si>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</si>
  <si>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</si>
  <si>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</si>
  <si>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</si>
  <si>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</si>
  <si>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</si>
  <si>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</si>
  <si>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</si>
  <si>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</si>
  <si>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</si>
  <si>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</si>
  <si>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</si>
  <si>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</si>
  <si>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</si>
  <si>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</si>
  <si>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</si>
  <si>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</si>
  <si>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</si>
  <si>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</si>
  <si>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</si>
  <si>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</si>
  <si>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</si>
  <si>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</si>
  <si>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</si>
  <si>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</si>
  <si>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</si>
  <si>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</si>
  <si>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</si>
  <si>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</si>
  <si>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</si>
  <si>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</si>
  <si>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</si>
  <si>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</si>
  <si>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</si>
  <si>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</si>
  <si>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</si>
  <si>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</si>
  <si>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</si>
  <si>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</si>
  <si>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</si>
  <si>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</si>
  <si>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</si>
  <si>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</si>
  <si>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</si>
  <si>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</si>
  <si>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</si>
  <si>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</si>
  <si>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</si>
  <si>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</si>
  <si>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</si>
  <si>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</si>
  <si>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</si>
  <si>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</si>
  <si>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</si>
  <si>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</si>
  <si>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</si>
  <si>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</si>
  <si>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</si>
  <si>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</si>
  <si>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</si>
  <si>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</si>
  <si>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</si>
  <si>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</si>
  <si>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</si>
  <si>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</si>
  <si>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</si>
  <si>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</si>
  <si>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</si>
  <si>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</si>
  <si>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</si>
  <si>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</si>
  <si>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</si>
  <si>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</si>
  <si>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</si>
  <si>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</si>
  <si>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</si>
  <si>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</si>
  <si>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</si>
  <si>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</si>
  <si>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</si>
  <si>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</si>
  <si>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</si>
  <si>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</si>
  <si>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</si>
  <si>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</si>
  <si>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</si>
  <si>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</si>
  <si>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</si>
  <si>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</si>
  <si>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</si>
  <si>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</si>
  <si>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</si>
  <si>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</si>
  <si>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</si>
  <si>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</si>
  <si>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</si>
  <si>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</si>
  <si>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</si>
  <si>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</si>
  <si>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</si>
  <si>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</si>
  <si>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</si>
  <si>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</si>
  <si>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</si>
  <si>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</si>
  <si>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</si>
  <si>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</si>
  <si>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</si>
  <si>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</si>
  <si>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</si>
  <si>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</si>
  <si>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</si>
  <si>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</si>
  <si>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</si>
  <si>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</si>
  <si>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</si>
  <si>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</si>
  <si>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</si>
  <si>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</si>
  <si>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</si>
  <si>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</si>
  <si>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</si>
  <si>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</si>
  <si>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</si>
  <si>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</si>
  <si>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</si>
  <si>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</si>
  <si>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</si>
  <si>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</si>
  <si>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</si>
  <si>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</si>
  <si>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</si>
  <si>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</si>
  <si>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</si>
  <si>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</si>
  <si>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</si>
  <si>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</si>
  <si>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</si>
  <si>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</si>
  <si>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</si>
  <si>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</si>
  <si>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</si>
  <si>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</si>
  <si>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</si>
  <si>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</si>
  <si>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</si>
  <si>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</si>
  <si>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</si>
  <si>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</si>
  <si>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</si>
  <si>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</si>
  <si>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</si>
  <si>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</si>
  <si>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</si>
  <si>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</si>
  <si>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</si>
  <si>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</si>
  <si>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</si>
  <si>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</si>
  <si>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</si>
  <si>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</si>
  <si>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</si>
  <si>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</si>
  <si>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</si>
  <si>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</si>
  <si>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</si>
  <si>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</si>
  <si>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</si>
  <si>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</si>
  <si>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</si>
  <si>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</si>
  <si>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</si>
  <si>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</si>
  <si>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</si>
  <si>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</si>
  <si>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</si>
  <si>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</si>
  <si>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</si>
  <si>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</si>
  <si>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</si>
  <si>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</si>
  <si>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</si>
  <si>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</si>
  <si>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</si>
  <si>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</si>
  <si>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</si>
  <si>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</si>
  <si>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</si>
  <si>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</si>
  <si>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</si>
  <si>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</si>
  <si>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</si>
  <si>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</si>
  <si>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</si>
  <si>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</si>
  <si>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</si>
  <si>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</si>
  <si>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</si>
  <si>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</si>
  <si>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</si>
  <si>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</si>
  <si>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</si>
  <si>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</si>
  <si>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</si>
  <si>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</si>
  <si>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</si>
  <si>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</si>
  <si>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</si>
  <si>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</si>
  <si>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</si>
  <si>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</si>
  <si>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</si>
  <si>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</si>
  <si>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</si>
  <si>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</si>
  <si>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</si>
  <si>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</si>
  <si>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</si>
  <si>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</si>
  <si>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</si>
  <si>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</si>
  <si>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</si>
  <si>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</si>
  <si>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</si>
  <si>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</si>
  <si>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</si>
  <si>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</si>
  <si>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</si>
  <si>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</si>
  <si>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</si>
  <si>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</si>
  <si>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</si>
  <si>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</si>
  <si>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</si>
  <si>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</si>
  <si>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</si>
  <si>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</si>
  <si>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</si>
  <si>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</si>
  <si>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</si>
  <si>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</si>
  <si>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</si>
  <si>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</si>
  <si>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</si>
  <si>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</si>
  <si>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</si>
  <si>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</si>
  <si>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</si>
  <si>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</si>
  <si>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</si>
  <si>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</si>
  <si>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</si>
  <si>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</si>
  <si>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</si>
  <si>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</si>
  <si>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</si>
  <si>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</si>
  <si>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</si>
  <si>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</si>
  <si>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</si>
  <si>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</si>
  <si>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</si>
  <si>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</si>
  <si>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</si>
  <si>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</si>
  <si>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</si>
  <si>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</si>
  <si>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</si>
  <si>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</si>
  <si>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</si>
  <si>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</si>
  <si>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</si>
  <si>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</si>
  <si>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</si>
  <si>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</si>
  <si>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</si>
  <si>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</si>
  <si>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</si>
  <si>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</si>
  <si>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</si>
  <si>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</si>
  <si>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</si>
  <si>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</si>
  <si>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</si>
  <si>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</si>
  <si>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</si>
  <si>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</si>
  <si>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</si>
  <si>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</si>
  <si>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</si>
  <si>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</si>
  <si>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</si>
  <si>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</si>
  <si>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</si>
  <si>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</si>
  <si>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</si>
  <si>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</si>
  <si>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</si>
  <si>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</si>
  <si>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</si>
  <si>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</si>
  <si>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</si>
  <si>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</si>
  <si>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</si>
  <si>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</si>
  <si>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</si>
  <si>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</si>
  <si>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</si>
  <si>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</si>
  <si>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</si>
  <si>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</si>
  <si>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</si>
  <si>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</si>
  <si>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</si>
  <si>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</si>
  <si>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</si>
  <si>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</si>
  <si>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</si>
  <si>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</si>
  <si>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</si>
  <si>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</si>
  <si>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</si>
  <si>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</si>
  <si>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</si>
  <si>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</si>
  <si>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</si>
  <si>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</si>
  <si>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</si>
  <si>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</si>
  <si>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</si>
  <si>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</si>
  <si>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</si>
  <si>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</si>
  <si>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</si>
  <si>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</si>
  <si>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</si>
  <si>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</si>
  <si>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</si>
  <si>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</si>
  <si>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</si>
  <si>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</si>
  <si>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</si>
  <si>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</si>
  <si>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</si>
  <si>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</si>
  <si>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</si>
  <si>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</si>
  <si>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</si>
  <si>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</si>
  <si>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</si>
  <si>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</si>
  <si>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</si>
  <si>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</si>
  <si>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</si>
  <si>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</si>
  <si>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</si>
  <si>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</si>
  <si>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</si>
  <si>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</si>
  <si>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</si>
  <si>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</si>
  <si>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</si>
  <si>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</si>
  <si>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</si>
  <si>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</si>
  <si>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</si>
  <si>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</si>
  <si>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</si>
  <si>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</si>
  <si>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</si>
  <si>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</si>
  <si>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</si>
  <si>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</si>
  <si>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</si>
  <si>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</si>
  <si>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</si>
  <si>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</si>
  <si>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</si>
  <si>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</si>
  <si>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</si>
  <si>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</si>
  <si>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</si>
  <si>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</si>
  <si>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</si>
  <si>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</si>
  <si>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</si>
  <si>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</si>
  <si>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</si>
  <si>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</si>
  <si>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</si>
  <si>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</si>
  <si>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</si>
  <si>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</si>
  <si>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</si>
  <si>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</si>
  <si>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</si>
  <si>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</si>
  <si>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</si>
  <si>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</si>
  <si>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</si>
  <si>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</si>
  <si>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</si>
  <si>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</si>
  <si>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</si>
  <si>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</si>
  <si>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</si>
  <si>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</si>
  <si>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</si>
  <si>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</si>
  <si>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</si>
  <si>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</si>
  <si>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</si>
  <si>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</si>
  <si>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</si>
  <si>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</si>
  <si>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</si>
  <si>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</si>
  <si>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</si>
  <si>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</si>
  <si>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</si>
  <si>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</si>
  <si>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</si>
  <si>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</si>
  <si>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</si>
  <si>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</si>
  <si>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</si>
  <si>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</si>
  <si>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</si>
  <si>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</si>
  <si>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</si>
  <si>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</si>
  <si>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</si>
  <si>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</si>
  <si>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</si>
  <si>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</si>
  <si>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</si>
  <si>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</si>
  <si>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</si>
  <si>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</si>
  <si>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</si>
  <si>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</si>
  <si>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</si>
  <si>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</si>
  <si>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</si>
  <si>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</si>
  <si>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</si>
  <si>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</si>
  <si>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</si>
  <si>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</si>
  <si>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</si>
  <si>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</si>
  <si>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</si>
  <si>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</si>
  <si>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</si>
  <si>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</si>
  <si>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</si>
  <si>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</si>
  <si>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</si>
  <si>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</si>
  <si>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</si>
  <si>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</si>
  <si>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</si>
  <si>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</si>
  <si>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</si>
  <si>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</si>
  <si>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</si>
  <si>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</si>
  <si>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</si>
  <si>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</si>
  <si>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</si>
  <si>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</si>
  <si>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</si>
  <si>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</si>
  <si>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</si>
  <si>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</si>
  <si>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</si>
  <si>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</si>
  <si>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</si>
  <si>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</si>
  <si>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</si>
  <si>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</si>
  <si>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</si>
  <si>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</si>
  <si>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</si>
  <si>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</si>
  <si>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</si>
  <si>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</si>
  <si>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</si>
  <si>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</si>
  <si>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</si>
  <si>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</si>
  <si>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</si>
  <si>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</si>
  <si>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</si>
  <si>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</si>
  <si>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</si>
  <si>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</si>
  <si>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</si>
  <si>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</si>
  <si>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</si>
  <si>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</si>
  <si>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</si>
  <si>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</si>
  <si>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</si>
  <si>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</si>
  <si>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</si>
  <si>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</si>
  <si>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</si>
  <si>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</si>
  <si>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</si>
  <si>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</si>
  <si>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</si>
  <si>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</si>
  <si>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</si>
  <si>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</si>
  <si>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</si>
  <si>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</si>
  <si>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</si>
  <si>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</si>
  <si>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</si>
  <si>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</si>
  <si>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</si>
  <si>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</si>
  <si>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</si>
  <si>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</si>
  <si>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</si>
  <si>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</si>
  <si>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</si>
  <si>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</si>
  <si>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</si>
  <si>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</si>
  <si>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</si>
  <si>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</si>
  <si>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</si>
  <si>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</si>
  <si>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</si>
  <si>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</si>
  <si>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</si>
  <si>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</si>
  <si>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</si>
  <si>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</si>
  <si>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</si>
  <si>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</si>
  <si>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</si>
  <si>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</si>
  <si>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</si>
  <si>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</si>
  <si>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</si>
  <si>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</si>
  <si>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</si>
  <si>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</si>
  <si>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</si>
  <si>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</si>
  <si>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</si>
  <si>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</si>
  <si>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</si>
  <si>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</si>
  <si>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</si>
  <si>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</si>
  <si>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</si>
  <si>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</si>
  <si>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</si>
  <si>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</si>
  <si>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</si>
  <si>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</si>
  <si>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</si>
  <si>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</si>
  <si>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</si>
  <si>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</si>
  <si>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</si>
  <si>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</si>
  <si>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</si>
  <si>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</si>
  <si>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</si>
  <si>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</si>
  <si>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</si>
  <si>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</si>
  <si>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</si>
  <si>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</si>
  <si>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</si>
  <si>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</si>
  <si>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</si>
  <si>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</si>
  <si>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</si>
  <si>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</si>
  <si>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</si>
  <si>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</si>
  <si>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</si>
  <si>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</si>
  <si>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</si>
  <si>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</si>
  <si>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</si>
  <si>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</si>
  <si>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</si>
  <si>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</si>
  <si>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</si>
  <si>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</si>
  <si>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</si>
  <si>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</si>
  <si>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</si>
  <si>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</si>
  <si>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</si>
  <si>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</si>
  <si>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</si>
  <si>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</si>
  <si>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</si>
  <si>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</si>
  <si>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</si>
  <si>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</si>
  <si>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</si>
  <si>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</si>
  <si>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</si>
  <si>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</si>
  <si>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</si>
  <si>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</si>
  <si>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</si>
  <si>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</si>
  <si>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</si>
  <si>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</si>
  <si>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</si>
  <si>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</si>
  <si>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</si>
  <si>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</si>
  <si>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</si>
  <si>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</si>
  <si>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</si>
  <si>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</si>
  <si>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</si>
  <si>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</si>
  <si>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</si>
  <si>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</si>
  <si>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</si>
  <si>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</si>
  <si>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</si>
  <si>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</si>
  <si>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</si>
  <si>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</si>
  <si>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</si>
  <si>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</si>
  <si>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</si>
  <si>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</si>
  <si>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</si>
  <si>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</si>
  <si>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</si>
  <si>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</si>
  <si>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</si>
  <si>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</si>
  <si>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</si>
  <si>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</si>
  <si>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</si>
  <si>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</si>
  <si>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</si>
  <si>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</si>
  <si>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</si>
  <si>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</si>
  <si>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</si>
  <si>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</si>
  <si>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</si>
  <si>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</si>
  <si>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</si>
  <si>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</si>
  <si>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</si>
  <si>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</si>
  <si>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</si>
  <si>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</si>
  <si>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</si>
  <si>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</si>
  <si>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</si>
  <si>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</si>
  <si>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</si>
  <si>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</si>
  <si>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</si>
  <si>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</si>
  <si>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</si>
  <si>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</si>
  <si>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</si>
  <si>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</si>
  <si>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</si>
  <si>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</si>
  <si>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</si>
  <si>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</si>
  <si>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</si>
  <si>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</si>
  <si>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</si>
  <si>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</si>
  <si>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</si>
  <si>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</si>
  <si>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</si>
  <si>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</si>
  <si>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</si>
  <si>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</si>
  <si>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</si>
  <si>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</si>
  <si>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</si>
  <si>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</si>
  <si>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</si>
  <si>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</si>
  <si>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</si>
  <si>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</si>
  <si>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</si>
  <si>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</si>
  <si>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</si>
  <si>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</si>
  <si>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</si>
  <si>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</si>
  <si>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</si>
  <si>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</si>
  <si>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</si>
  <si>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</si>
  <si>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</si>
  <si>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</si>
  <si>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</si>
  <si>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</si>
  <si>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</si>
  <si>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</si>
  <si>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</si>
  <si>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</si>
  <si>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</si>
  <si>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</si>
  <si>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</si>
  <si>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</si>
  <si>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</si>
  <si>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</si>
  <si>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</si>
  <si>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</si>
  <si>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</si>
  <si>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</si>
  <si>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</si>
  <si>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</si>
  <si>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</si>
  <si>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</si>
  <si>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</si>
  <si>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</si>
  <si>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</si>
  <si>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</si>
  <si>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</si>
  <si>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</si>
  <si>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</si>
  <si>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</si>
  <si>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</si>
  <si>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</si>
  <si>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</si>
  <si>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</si>
  <si>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</si>
  <si>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</si>
  <si>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</si>
  <si>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</si>
  <si>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</si>
  <si>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</si>
  <si>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</si>
  <si>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</si>
  <si>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</si>
  <si>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</si>
  <si>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</si>
  <si>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</si>
  <si>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</si>
  <si>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</si>
  <si>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</si>
  <si>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</si>
  <si>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</si>
  <si>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</si>
  <si>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</si>
  <si>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</si>
  <si>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</si>
  <si>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</si>
  <si>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</si>
  <si>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</si>
  <si>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</si>
  <si>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</si>
  <si>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</si>
  <si>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</si>
  <si>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</si>
  <si>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</si>
  <si>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</si>
  <si>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</si>
  <si>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</si>
  <si>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</si>
  <si>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</si>
  <si>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</si>
  <si>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</si>
  <si>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</si>
  <si>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</si>
  <si>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</si>
  <si>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</si>
  <si>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</si>
  <si>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</si>
  <si>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</si>
  <si>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</si>
  <si>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</si>
  <si>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</si>
  <si>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</si>
  <si>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</si>
  <si>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</si>
  <si>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</si>
  <si>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</si>
  <si>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</si>
  <si>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</si>
  <si>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</si>
  <si>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</si>
  <si>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</si>
  <si>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</si>
  <si>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</si>
  <si>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</si>
  <si>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</si>
  <si>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</si>
  <si>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</si>
  <si>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</si>
  <si>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</si>
  <si>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</si>
  <si>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</si>
  <si>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</si>
  <si>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</si>
  <si>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</si>
  <si>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</si>
  <si>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</si>
  <si>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</si>
  <si>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</si>
  <si>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</si>
  <si>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</si>
  <si>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</si>
  <si>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</si>
  <si>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</si>
  <si>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</si>
  <si>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</si>
  <si>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</si>
  <si>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</si>
  <si>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</si>
  <si>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</si>
  <si>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</si>
  <si>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</si>
  <si>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</si>
  <si>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</si>
  <si>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</si>
  <si>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</si>
  <si>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</si>
  <si>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</si>
  <si>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</si>
  <si>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</si>
  <si>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</si>
  <si>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</si>
  <si>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</si>
  <si>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</si>
  <si>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</si>
  <si>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</si>
  <si>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</si>
  <si>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</si>
  <si>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</si>
  <si>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</si>
  <si>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</si>
  <si>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</si>
  <si>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</si>
  <si>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</si>
  <si>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</si>
  <si>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</si>
  <si>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</si>
  <si>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</si>
  <si>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</si>
  <si>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</si>
  <si>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</si>
  <si>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</si>
  <si>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</si>
  <si>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</si>
  <si>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</si>
  <si>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</si>
  <si>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</si>
  <si>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</si>
  <si>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</si>
  <si>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</si>
  <si>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</si>
  <si>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</si>
  <si>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</si>
  <si>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</si>
  <si>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</si>
  <si>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</si>
  <si>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</si>
  <si>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</si>
  <si>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</si>
  <si>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</si>
  <si>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</si>
  <si>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</si>
  <si>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</si>
  <si>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</si>
  <si>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</si>
  <si>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</si>
  <si>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</si>
  <si>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</si>
  <si>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</si>
  <si>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</si>
  <si>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</si>
  <si>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</si>
  <si>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</si>
  <si>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</si>
  <si>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</si>
  <si>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</si>
  <si>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</si>
  <si>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</si>
  <si>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</si>
  <si>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</si>
  <si>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</si>
  <si>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</si>
  <si>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</si>
  <si>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</si>
  <si>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</si>
  <si>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</si>
  <si>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</si>
  <si>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</si>
  <si>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</si>
  <si>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</si>
  <si>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</si>
  <si>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</si>
  <si>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</si>
  <si>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</si>
  <si>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</si>
  <si>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</si>
  <si>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</si>
  <si>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</si>
  <si>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</si>
  <si>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</si>
  <si>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</si>
  <si>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</si>
  <si>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</si>
  <si>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</si>
  <si>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</si>
  <si>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</si>
  <si>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</si>
  <si>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</si>
  <si>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</si>
  <si>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</si>
  <si>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</si>
  <si>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</si>
  <si>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</si>
  <si>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</si>
  <si>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</si>
  <si>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</si>
  <si>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</si>
  <si>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</si>
  <si>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</si>
  <si>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</si>
  <si>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</si>
  <si>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</si>
  <si>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</si>
  <si>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</si>
  <si>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</si>
  <si>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</si>
  <si>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</si>
  <si>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</si>
  <si>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</si>
  <si>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</si>
  <si>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</si>
  <si>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</si>
  <si>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</si>
  <si>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</si>
  <si>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</si>
  <si>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</si>
  <si>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</si>
  <si>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</si>
  <si>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</si>
  <si>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</si>
  <si>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</si>
  <si>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</si>
  <si>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</si>
  <si>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</si>
  <si>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</si>
  <si>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</si>
  <si>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</si>
  <si>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</si>
  <si>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</si>
  <si>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</si>
  <si>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</si>
  <si>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</si>
  <si>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</si>
  <si>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</si>
  <si>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</si>
  <si>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</si>
  <si>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</si>
  <si>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</si>
  <si>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</si>
  <si>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</si>
  <si>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</si>
  <si>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</si>
  <si>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</si>
  <si>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</si>
  <si>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</si>
  <si>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</si>
  <si>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</si>
  <si>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</si>
  <si>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</si>
  <si>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</si>
  <si>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</si>
  <si>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</si>
  <si>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</si>
  <si>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</si>
  <si>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</si>
  <si>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</si>
  <si>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</si>
  <si>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</si>
  <si>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</si>
  <si>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</si>
  <si>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</si>
  <si>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</si>
  <si>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</si>
  <si>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</si>
  <si>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</si>
  <si>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</si>
  <si>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</si>
  <si>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</si>
  <si>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</si>
  <si>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</si>
  <si>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</si>
  <si>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</si>
  <si>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</si>
  <si>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</si>
  <si>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</si>
  <si>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</si>
  <si>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</si>
  <si>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</si>
  <si>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</si>
  <si>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</si>
  <si>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</si>
  <si>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</si>
  <si>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</si>
  <si>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</si>
  <si>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</si>
  <si>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</si>
  <si>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</si>
  <si>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</si>
  <si>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</si>
  <si>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</si>
  <si>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</si>
  <si>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</si>
  <si>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</si>
  <si>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</si>
  <si>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</si>
  <si>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</si>
  <si>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</si>
  <si>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</si>
  <si>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</si>
  <si>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</si>
  <si>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</si>
  <si>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</si>
  <si>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</si>
  <si>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</si>
  <si>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</si>
  <si>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</si>
  <si>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</si>
  <si>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</si>
  <si>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</si>
  <si>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</si>
  <si>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</si>
  <si>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</si>
  <si>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</si>
  <si>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</si>
  <si>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</si>
  <si>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</si>
  <si>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</si>
  <si>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</si>
  <si>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</si>
  <si>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</si>
  <si>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</si>
  <si>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</si>
  <si>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</si>
  <si>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</si>
  <si>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</si>
  <si>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</si>
  <si>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</si>
  <si>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</si>
  <si>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</si>
  <si>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</si>
  <si>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</si>
  <si>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</si>
  <si>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</si>
  <si>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</si>
  <si>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</si>
  <si>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</si>
  <si>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</si>
  <si>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</si>
  <si>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</si>
  <si>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</si>
  <si>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</si>
  <si>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</si>
  <si>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</si>
  <si>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</si>
  <si>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</si>
  <si>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</si>
  <si>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</si>
  <si>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</si>
  <si>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</si>
  <si>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</si>
  <si>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</si>
  <si>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</si>
  <si>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</si>
  <si>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</si>
  <si>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</si>
  <si>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</si>
  <si>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</si>
  <si>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</si>
  <si>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</si>
  <si>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</si>
  <si>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</si>
  <si>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</si>
  <si>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</si>
  <si>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</si>
  <si>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</si>
  <si>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</si>
  <si>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</si>
  <si>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</si>
  <si>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</si>
  <si>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</si>
  <si>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</si>
  <si>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</si>
  <si>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</si>
  <si>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</si>
  <si>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</si>
  <si>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</si>
  <si>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</si>
  <si>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</si>
  <si>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</si>
  <si>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</si>
  <si>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</si>
  <si>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</si>
  <si>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</si>
  <si>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</si>
  <si>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</si>
  <si>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</si>
  <si>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</si>
  <si>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</si>
  <si>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</si>
  <si>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</si>
  <si>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</si>
  <si>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</si>
  <si>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</si>
  <si>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</si>
  <si>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</si>
  <si>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</si>
  <si>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</si>
  <si>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</si>
  <si>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</si>
  <si>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</si>
  <si>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</si>
  <si>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</si>
  <si>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</si>
  <si>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</si>
  <si>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</si>
  <si>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</si>
  <si>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</si>
  <si>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</si>
  <si>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</si>
  <si>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</si>
  <si>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</si>
  <si>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</si>
  <si>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</si>
  <si>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</si>
  <si>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</si>
  <si>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</si>
  <si>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</si>
  <si>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</si>
  <si>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</si>
  <si>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</si>
  <si>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</si>
  <si>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</si>
  <si>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</si>
  <si>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</si>
  <si>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</si>
  <si>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</si>
  <si>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</si>
  <si>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</si>
  <si>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</si>
  <si>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</si>
  <si>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</si>
  <si>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</si>
  <si>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</si>
  <si>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</si>
  <si>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</si>
  <si>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</si>
  <si>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</si>
  <si>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</si>
  <si>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</si>
  <si>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</si>
  <si>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</si>
  <si>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</si>
  <si>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</si>
  <si>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</si>
  <si>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</si>
  <si>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</si>
  <si>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</si>
  <si>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</si>
  <si>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</si>
  <si>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</si>
  <si>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</si>
  <si>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</si>
  <si>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</si>
  <si>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</si>
  <si>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</si>
  <si>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</si>
  <si>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</si>
  <si>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</si>
  <si>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</si>
  <si>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</si>
  <si>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</si>
  <si>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</si>
  <si>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</si>
  <si>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</si>
  <si>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</si>
  <si>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</si>
  <si>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</si>
  <si>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</si>
  <si>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</si>
  <si>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</si>
  <si>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</si>
  <si>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</si>
  <si>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</si>
  <si>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</si>
  <si>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</si>
  <si>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</si>
  <si>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</si>
  <si>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</si>
  <si>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</si>
  <si>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</si>
  <si>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</si>
  <si>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</si>
  <si>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</si>
  <si>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</si>
  <si>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</si>
  <si>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</si>
  <si>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</si>
  <si>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</si>
  <si>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</si>
  <si>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</si>
  <si>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</si>
  <si>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</si>
  <si>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</si>
  <si>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</si>
  <si>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</si>
  <si>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</si>
  <si>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</si>
  <si>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</si>
  <si>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</si>
  <si>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</si>
  <si>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</si>
  <si>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</si>
  <si>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</si>
  <si>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</si>
  <si>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</si>
  <si>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</si>
  <si>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</si>
  <si>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</si>
  <si>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</si>
  <si>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</si>
  <si>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</si>
  <si>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</si>
  <si>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</si>
  <si>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</si>
  <si>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</si>
  <si>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</si>
  <si>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</si>
  <si>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</si>
  <si>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</si>
  <si>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</si>
  <si>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</si>
  <si>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</si>
  <si>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</si>
  <si>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</si>
  <si>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</si>
  <si>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</si>
  <si>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</si>
  <si>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</si>
  <si>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</si>
  <si>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</si>
  <si>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</si>
  <si>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</si>
  <si>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</si>
  <si>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</si>
  <si>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</si>
  <si>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</si>
  <si>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</si>
  <si>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</si>
  <si>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</si>
  <si>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</si>
  <si>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</si>
  <si>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</si>
  <si>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</si>
  <si>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</si>
  <si>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</si>
  <si>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</si>
  <si>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</si>
  <si>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</si>
  <si>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</si>
  <si>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</si>
  <si>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</si>
  <si>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</si>
  <si>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</si>
  <si>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</si>
  <si>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</si>
  <si>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</si>
  <si>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</si>
  <si>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</si>
  <si>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</si>
  <si>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</si>
  <si>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</si>
  <si>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</si>
  <si>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</si>
  <si>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</si>
  <si>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</si>
  <si>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</si>
  <si>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</si>
  <si>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</si>
  <si>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</si>
  <si>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</si>
  <si>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</si>
  <si>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</si>
  <si>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</si>
  <si>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</si>
  <si>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</si>
  <si>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</si>
  <si>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</si>
  <si>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</si>
  <si>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</si>
  <si>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</si>
  <si>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</si>
  <si>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</si>
  <si>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</si>
  <si>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</si>
  <si>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</si>
  <si>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</si>
  <si>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</si>
  <si>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</si>
  <si>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</si>
  <si>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</si>
  <si>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</si>
  <si>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</si>
  <si>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</si>
  <si>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</si>
  <si>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</si>
  <si>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</si>
  <si>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</si>
  <si>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</si>
  <si>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</si>
  <si>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</si>
  <si>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</si>
  <si>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</si>
  <si>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</si>
  <si>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</si>
  <si>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</si>
  <si>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</si>
  <si>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</si>
  <si>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</si>
  <si>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</si>
  <si>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</si>
  <si>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</si>
  <si>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</si>
  <si>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</si>
  <si>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</si>
  <si>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</si>
  <si>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</si>
  <si>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</si>
  <si>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</si>
  <si>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</si>
  <si>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</si>
  <si>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</si>
  <si>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</si>
  <si>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</si>
  <si>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</si>
  <si>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</si>
  <si>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</si>
  <si>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</si>
  <si>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</si>
  <si>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</si>
  <si>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</si>
  <si>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</si>
  <si>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</si>
  <si>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</si>
  <si>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</si>
  <si>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</si>
  <si>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</si>
  <si>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</si>
  <si>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</si>
  <si>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</si>
  <si>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</si>
  <si>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</si>
  <si>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</si>
  <si>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</si>
  <si>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</si>
  <si>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</si>
  <si>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</si>
  <si>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</si>
  <si>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</si>
  <si>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</si>
  <si>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</si>
  <si>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</si>
  <si>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</si>
  <si>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</si>
  <si>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</si>
  <si>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</si>
  <si>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</si>
  <si>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</si>
  <si>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</si>
  <si>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</si>
  <si>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</si>
  <si>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</si>
  <si>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</si>
  <si>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</si>
  <si>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</si>
  <si>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</si>
  <si>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</si>
  <si>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</si>
  <si>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</si>
  <si>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</si>
  <si>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</si>
  <si>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</si>
  <si>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</si>
  <si>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</si>
  <si>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</si>
  <si>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</si>
  <si>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</si>
  <si>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</si>
  <si>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</si>
  <si>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</si>
  <si>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</si>
  <si>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</si>
  <si>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</si>
  <si>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</si>
  <si>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</si>
  <si>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</si>
  <si>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</si>
  <si>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</si>
  <si>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</si>
  <si>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</si>
  <si>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</si>
  <si>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</si>
  <si>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</si>
  <si>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</si>
  <si>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</si>
  <si>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</si>
  <si>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</si>
  <si>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</si>
  <si>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</si>
  <si>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</si>
  <si>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</si>
  <si>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</si>
  <si>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</si>
  <si>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</si>
  <si>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</si>
  <si>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</si>
  <si>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</si>
  <si>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</si>
  <si>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</si>
  <si>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</si>
  <si>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</si>
  <si>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</si>
  <si>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</si>
  <si>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</si>
  <si>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</si>
  <si>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</si>
  <si>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</si>
  <si>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</si>
  <si>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</si>
  <si>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</si>
  <si>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</si>
  <si>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</si>
  <si>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</si>
  <si>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</si>
  <si>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</si>
  <si>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</si>
  <si>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</si>
  <si>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</si>
  <si>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</si>
  <si>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</si>
  <si>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</si>
  <si>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</si>
  <si>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</si>
  <si>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</si>
  <si>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</si>
  <si>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</si>
  <si>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</si>
  <si>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</si>
  <si>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</si>
  <si>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</si>
  <si>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</si>
  <si>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</si>
  <si>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</si>
  <si>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</si>
  <si>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</si>
  <si>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</si>
  <si>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</si>
  <si>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</si>
  <si>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</si>
  <si>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</si>
  <si>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</si>
  <si>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</si>
  <si>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</si>
  <si>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</si>
  <si>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</si>
  <si>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</si>
  <si>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</si>
  <si>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</si>
  <si>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</si>
  <si>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</si>
  <si>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</si>
  <si>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</si>
  <si>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</si>
  <si>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</si>
  <si>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</si>
  <si>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</si>
  <si>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</si>
  <si>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</si>
  <si>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</si>
  <si>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</si>
  <si>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</si>
  <si>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</si>
  <si>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</si>
  <si>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</si>
  <si>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</si>
  <si>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</si>
  <si>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</si>
  <si>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</si>
  <si>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</si>
  <si>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</si>
  <si>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</si>
  <si>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</si>
  <si>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</si>
  <si>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</si>
  <si>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</si>
  <si>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</si>
  <si>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</si>
  <si>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</si>
  <si>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</si>
  <si>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</si>
  <si>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</si>
  <si>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</si>
  <si>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</si>
  <si>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</si>
  <si>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</si>
  <si>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</si>
  <si>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</si>
  <si>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</si>
  <si>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</si>
  <si>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</si>
  <si>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</si>
  <si>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</si>
  <si>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</si>
  <si>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</si>
  <si>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</si>
  <si>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</si>
  <si>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</si>
  <si>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</si>
  <si>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</si>
  <si>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</si>
  <si>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</si>
  <si>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</si>
  <si>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</si>
  <si>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</si>
  <si>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</si>
  <si>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</si>
  <si>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</si>
  <si>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</si>
  <si>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</si>
  <si>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</si>
  <si>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</si>
  <si>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</si>
  <si>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</si>
  <si>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</si>
  <si>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</si>
  <si>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</si>
  <si>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</si>
  <si>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</si>
  <si>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</si>
  <si>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</si>
  <si>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</si>
  <si>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</si>
  <si>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</si>
  <si>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</si>
  <si>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</si>
  <si>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</si>
  <si>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</si>
  <si>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</si>
  <si>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</si>
  <si>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</si>
  <si>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</si>
  <si>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</si>
  <si>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</si>
  <si>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</si>
  <si>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</si>
  <si>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</si>
  <si>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</si>
  <si>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</si>
  <si>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</si>
  <si>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</si>
  <si>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</si>
  <si>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</si>
  <si>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</si>
  <si>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</si>
  <si>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</si>
  <si>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</si>
  <si>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</si>
  <si>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</si>
  <si>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</si>
  <si>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</si>
  <si>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</si>
  <si>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</si>
  <si>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</si>
  <si>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</si>
  <si>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</si>
  <si>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</si>
  <si>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</si>
  <si>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</si>
  <si>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</si>
  <si>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</si>
  <si>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</si>
  <si>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</si>
  <si>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</si>
  <si>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</si>
  <si>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</si>
  <si>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</si>
  <si>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</si>
  <si>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</si>
  <si>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</si>
  <si>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</si>
  <si>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</si>
  <si>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</si>
  <si>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</si>
  <si>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</si>
  <si>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</si>
  <si>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</si>
  <si>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</si>
  <si>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</si>
  <si>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</si>
  <si>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</si>
  <si>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</si>
  <si>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</si>
  <si>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</si>
  <si>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</si>
  <si>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</si>
  <si>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</si>
  <si>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</si>
  <si>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</si>
  <si>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</si>
  <si>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</si>
  <si>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</si>
  <si>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</si>
  <si>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</si>
  <si>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</si>
  <si>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</si>
  <si>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</si>
  <si>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</si>
  <si>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</si>
  <si>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</si>
  <si>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</si>
  <si>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</si>
  <si>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</si>
  <si>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</si>
  <si>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</si>
  <si>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</si>
  <si>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</si>
  <si>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</si>
  <si>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</si>
  <si>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</si>
  <si>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</si>
  <si>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</si>
  <si>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</si>
  <si>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</si>
  <si>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</si>
  <si>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</si>
  <si>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</si>
  <si>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</si>
  <si>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</si>
  <si>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</si>
  <si>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</si>
  <si>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</si>
  <si>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</si>
  <si>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</si>
  <si>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</si>
  <si>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</si>
  <si>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</si>
  <si>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</si>
  <si>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</si>
  <si>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</si>
  <si>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</si>
  <si>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</si>
  <si>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</si>
  <si>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</si>
  <si>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</si>
  <si>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</si>
  <si>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</si>
  <si>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</si>
  <si>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</si>
  <si>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</si>
  <si>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</si>
  <si>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</si>
  <si>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</si>
  <si>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</si>
  <si>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</si>
  <si>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</si>
  <si>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</si>
  <si>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</si>
  <si>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</si>
  <si>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</si>
  <si>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</si>
  <si>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</si>
  <si>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</si>
  <si>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</si>
  <si>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</si>
  <si>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</si>
  <si>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</si>
  <si>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</si>
  <si>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</si>
  <si>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</si>
  <si>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</si>
  <si>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</si>
  <si>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</si>
  <si>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</si>
  <si>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</si>
  <si>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</si>
  <si>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</si>
  <si>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</si>
  <si>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</si>
  <si>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</si>
  <si>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</si>
  <si>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</si>
  <si>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</si>
  <si>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</si>
  <si>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</si>
  <si>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</si>
  <si>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</si>
  <si>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</si>
  <si>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</si>
  <si>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</si>
  <si>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</si>
  <si>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</si>
  <si>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</si>
  <si>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</si>
  <si>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</si>
  <si>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</si>
  <si>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</si>
  <si>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</si>
  <si>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</si>
  <si>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</si>
  <si>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</si>
  <si>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</si>
  <si>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</si>
  <si>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</si>
  <si>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</si>
  <si>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</si>
  <si>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</si>
  <si>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</si>
  <si>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</si>
  <si>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</si>
  <si>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</si>
  <si>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</si>
  <si>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</si>
  <si>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</si>
  <si>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</si>
  <si>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</si>
  <si>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</si>
  <si>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</si>
  <si>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</si>
  <si>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</si>
  <si>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</si>
  <si>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</si>
  <si>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</si>
  <si>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</si>
  <si>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</si>
  <si>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</si>
  <si>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</si>
  <si>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</si>
  <si>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</si>
  <si>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</si>
  <si>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</si>
  <si>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</si>
  <si>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</si>
  <si>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</si>
  <si>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</si>
  <si>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</si>
  <si>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</si>
  <si>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</si>
  <si>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</si>
  <si>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</si>
  <si>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</si>
  <si>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</si>
  <si>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</si>
  <si>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</si>
  <si>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</si>
  <si>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</si>
  <si>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</si>
  <si>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</si>
  <si>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</si>
  <si>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</si>
  <si>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</si>
  <si>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</si>
  <si>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</si>
  <si>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</si>
  <si>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</si>
  <si>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</si>
  <si>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</si>
  <si>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</si>
  <si>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</si>
  <si>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</si>
  <si>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</si>
  <si>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</si>
  <si>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</si>
  <si>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</si>
  <si>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</si>
  <si>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</si>
  <si>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</si>
  <si>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</si>
  <si>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</si>
  <si>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</si>
  <si>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</si>
  <si>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</si>
  <si>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</si>
  <si>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</si>
  <si>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</si>
  <si>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</si>
  <si>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</si>
  <si>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</si>
  <si>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</si>
  <si>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</si>
  <si>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</si>
  <si>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</si>
  <si>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</si>
  <si>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</si>
  <si>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</si>
  <si>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</si>
  <si>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</si>
  <si>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</si>
  <si>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</si>
  <si>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</si>
  <si>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</si>
  <si>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</si>
  <si>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</si>
  <si>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</si>
  <si>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</si>
  <si>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</si>
  <si>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</si>
  <si>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</si>
  <si>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</si>
  <si>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</si>
  <si>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</si>
  <si>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</si>
  <si>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</si>
  <si>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</si>
  <si>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</si>
  <si>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</si>
  <si>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</si>
  <si>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</si>
  <si>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</si>
  <si>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</si>
  <si>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</si>
  <si>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</si>
  <si>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</si>
  <si>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</si>
  <si>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</si>
  <si>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</si>
  <si>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</si>
  <si>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</si>
  <si>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</si>
  <si>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</si>
  <si>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</si>
  <si>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</si>
  <si>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</si>
  <si>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</si>
  <si>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</si>
  <si>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</si>
  <si>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</si>
  <si>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</si>
  <si>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</si>
  <si>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</si>
  <si>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</si>
  <si>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</si>
  <si>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</si>
  <si>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</si>
  <si>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</si>
  <si>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</si>
  <si>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</si>
  <si>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</si>
  <si>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</si>
  <si>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</si>
  <si>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</si>
  <si>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</si>
  <si>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</si>
  <si>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</si>
  <si>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</si>
  <si>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</si>
  <si>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</si>
  <si>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</si>
  <si>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</si>
  <si>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</si>
  <si>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</si>
  <si>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</si>
  <si>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</si>
  <si>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</si>
  <si>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</si>
  <si>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</si>
  <si>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</si>
  <si>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</si>
  <si>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</si>
  <si>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</si>
  <si>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</si>
  <si>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</si>
  <si>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</si>
  <si>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</si>
  <si>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</si>
  <si>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</si>
  <si>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</si>
  <si>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</si>
  <si>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</si>
  <si>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</si>
  <si>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</si>
  <si>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</si>
  <si>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</si>
  <si>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</si>
  <si>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</si>
  <si>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</si>
  <si>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</si>
  <si>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</si>
  <si>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</si>
  <si>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</si>
  <si>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</si>
  <si>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</si>
  <si>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</si>
  <si>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</si>
  <si>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</si>
  <si>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</si>
  <si>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</si>
  <si>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</si>
  <si>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</si>
  <si>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</si>
  <si>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</si>
  <si>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</si>
  <si>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</si>
  <si>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</si>
  <si>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</si>
  <si>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</si>
  <si>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</si>
  <si>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</si>
  <si>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</si>
  <si>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</si>
  <si>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</si>
  <si>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</si>
  <si>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</si>
  <si>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</si>
  <si>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</si>
  <si>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</si>
  <si>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</si>
  <si>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</si>
  <si>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</si>
  <si>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</si>
  <si>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</si>
  <si>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</si>
  <si>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</si>
  <si>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</si>
  <si>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</si>
  <si>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</si>
  <si>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</si>
  <si>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</si>
  <si>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</si>
  <si>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</si>
  <si>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</si>
  <si>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</si>
  <si>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</si>
  <si>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</si>
  <si>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</si>
  <si>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</si>
  <si>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</si>
  <si>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</si>
  <si>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</si>
  <si>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</si>
  <si>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</si>
  <si>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</si>
  <si>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</si>
  <si>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</si>
  <si>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</si>
  <si>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</si>
  <si>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</si>
  <si>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</si>
  <si>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</si>
  <si>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</si>
  <si>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</si>
  <si>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</si>
  <si>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</si>
  <si>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</si>
  <si>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</si>
  <si>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</si>
  <si>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</si>
  <si>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</si>
  <si>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</si>
  <si>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</si>
  <si>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</si>
  <si>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</si>
  <si>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</si>
  <si>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</si>
  <si>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</si>
  <si>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</si>
  <si>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</si>
  <si>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</si>
  <si>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</si>
  <si>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</si>
  <si>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</si>
  <si>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</si>
  <si>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</si>
  <si>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</si>
  <si>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</si>
  <si>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</si>
  <si>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</si>
  <si>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</si>
  <si>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</si>
  <si>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</si>
  <si>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</si>
  <si>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</si>
  <si>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</si>
  <si>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</si>
  <si>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</si>
  <si>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</si>
  <si>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</si>
  <si>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</si>
  <si>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</si>
  <si>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</si>
  <si>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</si>
  <si>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</si>
  <si>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</si>
  <si>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</si>
  <si>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</si>
  <si>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</si>
  <si>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</si>
  <si>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</si>
  <si>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</si>
  <si>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</si>
  <si>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</si>
  <si>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</si>
  <si>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</si>
  <si>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</si>
  <si>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</si>
  <si>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</si>
  <si>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</si>
  <si>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</si>
  <si>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</si>
  <si>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</si>
  <si>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</si>
  <si>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</si>
  <si>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</si>
  <si>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</si>
  <si>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</si>
  <si>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</si>
  <si>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</si>
  <si>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</si>
  <si>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</si>
  <si>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</si>
  <si>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</si>
  <si>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</si>
  <si>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</si>
  <si>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</si>
  <si>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</si>
  <si>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</si>
  <si>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</si>
  <si>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</si>
  <si>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</si>
  <si>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</si>
  <si>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</si>
  <si>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</si>
  <si>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</si>
  <si>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</si>
  <si>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</si>
  <si>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</si>
  <si>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</si>
  <si>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</si>
  <si>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</si>
  <si>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</si>
  <si>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</si>
  <si>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</si>
  <si>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</si>
  <si>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</si>
  <si>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</si>
  <si>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</si>
  <si>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</si>
  <si>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</si>
  <si>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</si>
  <si>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</si>
  <si>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</si>
  <si>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</si>
  <si>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</si>
  <si>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</si>
  <si>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</si>
  <si>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</si>
  <si>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</si>
  <si>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</si>
  <si>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</si>
  <si>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</si>
  <si>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</si>
  <si>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</si>
  <si>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</si>
  <si>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</si>
  <si>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</si>
  <si>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</si>
  <si>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</si>
  <si>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</si>
  <si>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</si>
  <si>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</si>
  <si>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</si>
  <si>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</si>
  <si>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</si>
  <si>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</si>
  <si>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</si>
  <si>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</si>
  <si>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</si>
  <si>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</si>
  <si>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</si>
  <si>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</si>
  <si>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</si>
  <si>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</si>
  <si>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</si>
  <si>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</si>
  <si>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</si>
  <si>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</si>
  <si>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</si>
  <si>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</si>
  <si>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</si>
  <si>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</si>
  <si>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</si>
  <si>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</si>
  <si>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</si>
  <si>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</si>
  <si>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</si>
  <si>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</si>
  <si>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</si>
  <si>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</si>
  <si>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</si>
  <si>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</si>
  <si>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</si>
  <si>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</si>
  <si>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</si>
  <si>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</si>
  <si>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</si>
  <si>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</si>
  <si>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</si>
  <si>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</si>
  <si>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</si>
  <si>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</si>
  <si>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</si>
  <si>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</si>
  <si>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</si>
  <si>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</si>
  <si>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</si>
  <si>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</si>
  <si>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</si>
  <si>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</si>
  <si>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</si>
  <si>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</si>
  <si>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</si>
  <si>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</si>
  <si>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</si>
  <si>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</si>
  <si>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</si>
  <si>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</si>
  <si>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</si>
  <si>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</si>
  <si>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</si>
  <si>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</si>
  <si>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</si>
  <si>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</si>
  <si>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</si>
  <si>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</si>
  <si>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</si>
  <si>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</si>
  <si>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</si>
  <si>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</si>
  <si>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</si>
  <si>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</si>
  <si>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</si>
  <si>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</si>
  <si>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</si>
  <si>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</si>
  <si>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</si>
  <si>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</si>
  <si>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</si>
  <si>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</si>
  <si>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</si>
  <si>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</si>
  <si>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</si>
  <si>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</si>
  <si>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</si>
  <si>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</si>
  <si>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</si>
  <si>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</si>
  <si>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</si>
  <si>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</si>
  <si>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</si>
  <si>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</si>
  <si>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</si>
  <si>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</si>
  <si>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</si>
  <si>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</si>
  <si>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</si>
  <si>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</si>
  <si>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</si>
  <si>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</si>
  <si>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</si>
  <si>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</si>
  <si>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</si>
  <si>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</si>
  <si>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</si>
  <si>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</si>
  <si>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</si>
  <si>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</si>
  <si>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</si>
  <si>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</si>
  <si>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</si>
  <si>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</si>
  <si>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</si>
  <si>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</si>
  <si>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</si>
  <si>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</si>
  <si>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</si>
  <si>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</si>
  <si>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</si>
  <si>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</si>
  <si>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</si>
  <si>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</si>
  <si>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</si>
  <si>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</si>
  <si>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</si>
  <si>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</si>
  <si>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</si>
  <si>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</si>
  <si>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</si>
  <si>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</si>
  <si>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</si>
  <si>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</si>
  <si>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</si>
  <si>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</si>
  <si>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</si>
  <si>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</si>
  <si>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</si>
  <si>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</si>
  <si>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</si>
  <si>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</si>
  <si>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</si>
  <si>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</si>
  <si>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</si>
  <si>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</si>
  <si>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</si>
  <si>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</si>
  <si>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</si>
  <si>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</si>
  <si>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</si>
  <si>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</si>
  <si>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</si>
  <si>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</si>
  <si>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</si>
  <si>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</si>
  <si>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</si>
  <si>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</si>
  <si>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</si>
  <si>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</si>
  <si>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</si>
  <si>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</si>
  <si>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</si>
  <si>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</si>
  <si>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</si>
  <si>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</si>
  <si>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</si>
  <si>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</si>
  <si>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</si>
  <si>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</si>
  <si>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</si>
  <si>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</si>
  <si>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</si>
  <si>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</si>
  <si>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</si>
  <si>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</si>
  <si>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</si>
  <si>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</si>
  <si>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</si>
  <si>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</si>
  <si>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</si>
  <si>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</si>
  <si>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</si>
  <si>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</si>
  <si>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</si>
  <si>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</si>
  <si>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</si>
  <si>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</si>
  <si>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</si>
  <si>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</si>
  <si>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</si>
  <si>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</si>
  <si>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</si>
  <si>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</si>
  <si>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</si>
  <si>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</si>
  <si>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</si>
  <si>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</si>
  <si>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</si>
  <si>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</si>
  <si>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</si>
  <si>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</si>
  <si>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</si>
  <si>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</si>
  <si>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</si>
  <si>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</si>
  <si>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</si>
  <si>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</si>
  <si>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</si>
  <si>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</si>
  <si>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</si>
  <si>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</si>
  <si>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</si>
  <si>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</si>
  <si>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</si>
  <si>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</si>
  <si>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</si>
  <si>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</si>
  <si>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</si>
  <si>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</si>
  <si>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</si>
  <si>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</si>
  <si>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</si>
  <si>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</si>
  <si>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</si>
  <si>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</si>
  <si>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</si>
  <si>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</si>
  <si>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</si>
  <si>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</si>
  <si>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</si>
  <si>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</si>
  <si>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</si>
  <si>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</si>
  <si>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</si>
  <si>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</si>
  <si>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</si>
  <si>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</si>
  <si>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</si>
  <si>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</si>
  <si>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</si>
  <si>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</si>
  <si>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</si>
  <si>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</si>
  <si>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</si>
  <si>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</si>
  <si>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</si>
  <si>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</si>
  <si>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</si>
  <si>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</si>
  <si>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</si>
  <si>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</si>
  <si>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</si>
  <si>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</si>
  <si>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</si>
  <si>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</si>
  <si>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</si>
  <si>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</si>
  <si>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</si>
  <si>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</si>
  <si>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</si>
  <si>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</si>
  <si>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</si>
  <si>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</si>
  <si>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</si>
  <si>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</si>
  <si>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</si>
  <si>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</si>
  <si>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</si>
  <si>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</si>
  <si>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</si>
  <si>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</si>
  <si>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</si>
  <si>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</si>
  <si>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</si>
  <si>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</si>
  <si>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</si>
  <si>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</si>
  <si>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</si>
  <si>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</si>
  <si>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</si>
  <si>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</si>
  <si>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</si>
  <si>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</si>
  <si>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</si>
  <si>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</si>
  <si>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</si>
  <si>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</si>
  <si>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</si>
  <si>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</si>
  <si>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</si>
  <si>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</si>
  <si>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</si>
  <si>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</si>
  <si>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</si>
  <si>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</si>
  <si>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</si>
  <si>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</si>
  <si>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</si>
  <si>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</si>
  <si>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</si>
  <si>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</si>
  <si>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</si>
  <si>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</si>
  <si>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</si>
  <si>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</si>
  <si>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</si>
  <si>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</si>
  <si>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</si>
  <si>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</si>
  <si>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</si>
  <si>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</si>
  <si>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</si>
  <si>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</si>
  <si>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</si>
  <si>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</si>
  <si>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</si>
  <si>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</si>
  <si>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</si>
  <si>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</si>
  <si>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</si>
  <si>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</si>
  <si>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</si>
  <si>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</si>
  <si>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</si>
  <si>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</si>
  <si>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</si>
  <si>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</si>
  <si>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</si>
  <si>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</si>
  <si>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</si>
  <si>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</si>
  <si>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</si>
  <si>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</si>
  <si>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</si>
  <si>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</si>
  <si>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</si>
  <si>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</si>
  <si>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</si>
  <si>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</si>
  <si>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</si>
  <si>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</si>
  <si>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</si>
  <si>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</si>
  <si>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</si>
  <si>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</si>
  <si>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</si>
  <si>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</si>
  <si>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</si>
  <si>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</si>
  <si>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</si>
  <si>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</si>
  <si>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</si>
  <si>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</si>
  <si>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</si>
  <si>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</si>
  <si>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</si>
  <si>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</si>
  <si>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</si>
  <si>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</si>
  <si>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</si>
  <si>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</si>
  <si>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</si>
  <si>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</si>
  <si>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</si>
  <si>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</si>
  <si>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</si>
  <si>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</si>
  <si>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</si>
  <si>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</si>
  <si>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</si>
  <si>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</si>
  <si>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</si>
  <si>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</si>
  <si>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</si>
  <si>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</si>
  <si>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</si>
  <si>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</si>
  <si>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</si>
  <si>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</si>
  <si>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</si>
  <si>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</si>
  <si>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</si>
  <si>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</si>
  <si>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</si>
  <si>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</si>
  <si>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</si>
  <si>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</si>
  <si>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</si>
  <si>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</si>
  <si>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</si>
  <si>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</si>
  <si>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</si>
  <si>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</si>
  <si>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</si>
  <si>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</si>
  <si>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</si>
  <si>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</si>
  <si>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</si>
  <si>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</si>
  <si>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</si>
  <si>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</si>
  <si>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</si>
  <si>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</si>
  <si>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</si>
  <si>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</si>
  <si>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</si>
  <si>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</si>
  <si>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</si>
  <si>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</si>
  <si>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</si>
  <si>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</si>
  <si>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</si>
  <si>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</si>
  <si>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</si>
  <si>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</si>
  <si>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</si>
  <si>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</si>
  <si>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</si>
  <si>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</si>
  <si>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</si>
  <si>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</si>
  <si>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</si>
  <si>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</si>
  <si>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</si>
  <si>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</si>
  <si>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</si>
  <si>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</si>
  <si>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</si>
  <si>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</si>
  <si>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</si>
  <si>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</si>
  <si>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</si>
  <si>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</si>
  <si>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</si>
  <si>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</si>
  <si>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</si>
  <si>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</si>
  <si>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</si>
  <si>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</si>
  <si>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</si>
  <si>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</si>
  <si>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</si>
  <si>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</si>
  <si>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</si>
  <si>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</si>
  <si>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</si>
  <si>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</si>
  <si>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</si>
  <si>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</si>
  <si>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</si>
  <si>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</si>
  <si>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</si>
  <si>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</si>
  <si>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</si>
  <si>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</si>
  <si>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</si>
  <si>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</si>
  <si>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</si>
  <si>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</si>
  <si>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</si>
  <si>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</si>
  <si>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</si>
  <si>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</si>
  <si>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</si>
  <si>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</si>
  <si>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</si>
  <si>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</si>
  <si>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</si>
  <si>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</si>
  <si>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</si>
  <si>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</si>
  <si>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</si>
  <si>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</si>
  <si>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</si>
  <si>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</si>
  <si>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</si>
  <si>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</si>
  <si>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</si>
  <si>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</si>
  <si>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</si>
  <si>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</si>
  <si>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</si>
  <si>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</si>
  <si>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</si>
  <si>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</si>
  <si>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</si>
  <si>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</si>
  <si>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</si>
  <si>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</si>
  <si>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</si>
  <si>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</si>
  <si>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</si>
  <si>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</si>
  <si>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</si>
  <si>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</si>
  <si>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</si>
  <si>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</si>
  <si>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</si>
  <si>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</si>
  <si>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</si>
  <si>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</si>
  <si>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</si>
  <si>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</si>
  <si>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</si>
  <si>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</si>
  <si>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</si>
  <si>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</si>
  <si>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</si>
  <si>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</si>
  <si>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</si>
  <si>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</si>
  <si>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</si>
  <si>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</si>
  <si>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</si>
  <si>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</si>
  <si>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</si>
  <si>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</si>
  <si>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</si>
  <si>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</si>
  <si>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</si>
  <si>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</si>
  <si>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</si>
  <si>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</si>
  <si>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</si>
  <si>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</si>
  <si>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</si>
  <si>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</si>
  <si>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</si>
  <si>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</si>
  <si>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</si>
  <si>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</si>
  <si>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</si>
  <si>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</si>
  <si>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</si>
  <si>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</si>
  <si>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</si>
  <si>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</si>
  <si>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</si>
  <si>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</si>
  <si>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</si>
  <si>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</si>
  <si>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</si>
  <si>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</si>
  <si>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</si>
  <si>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</si>
  <si>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</si>
  <si>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</si>
  <si>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</si>
  <si>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</si>
  <si>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</si>
  <si>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</si>
  <si>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</si>
  <si>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</si>
  <si>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</si>
  <si>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</si>
  <si>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</si>
  <si>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</si>
  <si>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</si>
  <si>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</si>
  <si>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</si>
  <si>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</si>
  <si>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</si>
  <si>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</si>
  <si>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</si>
  <si>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</si>
  <si>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</si>
  <si>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</si>
  <si>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</si>
  <si>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</si>
  <si>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</si>
  <si>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</si>
  <si>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</si>
  <si>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</si>
  <si>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</si>
  <si>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</si>
  <si>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</si>
  <si>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</si>
  <si>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</si>
  <si>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</si>
  <si>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</si>
  <si>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</si>
  <si>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</si>
  <si>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</si>
  <si>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</si>
  <si>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</si>
  <si>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</si>
  <si>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</si>
  <si>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</si>
  <si>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</si>
  <si>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</si>
  <si>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</si>
  <si>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</si>
  <si>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</si>
  <si>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</si>
  <si>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</si>
  <si>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</si>
  <si>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</si>
  <si>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</si>
  <si>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</si>
  <si>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</si>
  <si>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</si>
  <si>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</si>
  <si>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</si>
  <si>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</si>
  <si>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</si>
  <si>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</si>
  <si>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</si>
  <si>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</si>
  <si>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</si>
  <si>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</si>
  <si>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</si>
  <si>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</si>
  <si>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</si>
  <si>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</si>
  <si>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</si>
  <si>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</si>
  <si>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</si>
  <si>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</si>
  <si>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</si>
  <si>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</si>
  <si>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</si>
  <si>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</si>
  <si>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</si>
  <si>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</si>
  <si>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</si>
  <si>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</si>
  <si>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</si>
  <si>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</si>
  <si>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</si>
  <si>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</si>
  <si>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</si>
  <si>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</si>
  <si>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</si>
  <si>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</si>
  <si>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</si>
  <si>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</si>
  <si>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</si>
  <si>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</si>
  <si>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</si>
  <si>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</si>
  <si>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</si>
  <si>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</si>
  <si>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</si>
  <si>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</si>
  <si>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</si>
  <si>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</si>
  <si>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</si>
  <si>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</si>
  <si>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</si>
  <si>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</si>
  <si>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</si>
  <si>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</si>
  <si>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</si>
  <si>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</si>
  <si>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</si>
  <si>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</si>
  <si>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</si>
  <si>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</si>
  <si>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</si>
  <si>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</si>
  <si>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</si>
  <si>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</si>
  <si>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</si>
  <si>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</si>
  <si>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</si>
  <si>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</si>
  <si>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</si>
  <si>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</si>
  <si>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</si>
  <si>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</si>
  <si>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</si>
  <si>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</si>
  <si>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</si>
  <si>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</si>
  <si>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</si>
  <si>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</si>
  <si>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</si>
  <si>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</si>
  <si>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</si>
  <si>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</si>
  <si>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</si>
  <si>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</si>
  <si>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</si>
  <si>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</si>
  <si>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</si>
  <si>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</si>
  <si>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</si>
  <si>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</si>
  <si>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</si>
  <si>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</si>
  <si>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</si>
  <si>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</si>
  <si>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</si>
  <si>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</si>
  <si>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</si>
  <si>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</si>
  <si>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</si>
  <si>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</si>
  <si>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</si>
  <si>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</si>
  <si>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</si>
  <si>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</si>
  <si>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</si>
  <si>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</si>
  <si>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</si>
  <si>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</si>
  <si>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</si>
  <si>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</si>
  <si>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</si>
  <si>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</si>
  <si>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</si>
  <si>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</si>
  <si>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</si>
  <si>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</si>
  <si>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</si>
  <si>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</si>
  <si>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</si>
  <si>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</si>
  <si>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</si>
  <si>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</si>
  <si>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</si>
  <si>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</si>
  <si>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</si>
  <si>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</si>
  <si>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</si>
  <si>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</si>
  <si>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</si>
  <si>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</si>
  <si>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</si>
  <si>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</si>
  <si>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</si>
  <si>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</si>
  <si>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</si>
  <si>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</si>
  <si>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</si>
  <si>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</si>
  <si>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</si>
  <si>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</si>
  <si>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</si>
  <si>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</si>
  <si>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</si>
  <si>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</si>
  <si>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</si>
  <si>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</si>
  <si>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</si>
  <si>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</si>
  <si>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</si>
  <si>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</si>
  <si>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</si>
  <si>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</si>
  <si>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</si>
  <si>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</si>
  <si>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</si>
  <si>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</si>
  <si>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</si>
  <si>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</si>
  <si>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</si>
  <si>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</si>
  <si>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</si>
  <si>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</si>
  <si>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</si>
  <si>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</si>
  <si>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</si>
  <si>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</si>
  <si>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</si>
  <si>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</si>
  <si>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</si>
  <si>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</si>
  <si>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</si>
  <si>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</si>
  <si>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</si>
  <si>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</si>
  <si>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</si>
  <si>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</si>
  <si>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</si>
  <si>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</si>
  <si>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</si>
  <si>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</si>
  <si>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</si>
  <si>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</si>
  <si>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</si>
  <si>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</si>
  <si>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</si>
  <si>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</si>
  <si>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</si>
  <si>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</si>
  <si>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</si>
  <si>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</si>
  <si>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</si>
  <si>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</si>
  <si>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</si>
  <si>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</si>
  <si>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</si>
  <si>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</si>
  <si>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</si>
  <si>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</si>
  <si>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</si>
  <si>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</si>
  <si>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</si>
  <si>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</si>
  <si>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</si>
  <si>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</si>
  <si>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</si>
  <si>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</si>
  <si>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</si>
  <si>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</si>
  <si>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</si>
  <si>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</si>
  <si>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</si>
  <si>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</si>
  <si>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</si>
  <si>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</si>
  <si>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</si>
  <si>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</si>
  <si>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</si>
  <si>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</si>
  <si>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</si>
  <si>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</si>
  <si>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</si>
  <si>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</si>
  <si>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</si>
  <si>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</si>
  <si>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</si>
  <si>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</si>
  <si>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</si>
  <si>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</si>
  <si>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</si>
  <si>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</si>
  <si>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</si>
  <si>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</si>
  <si>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</si>
  <si>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</si>
  <si>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</si>
  <si>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</si>
  <si>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</si>
  <si>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</si>
  <si>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</si>
  <si>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</si>
  <si>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</si>
  <si>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</si>
  <si>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</si>
  <si>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</si>
  <si>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</si>
  <si>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</si>
  <si>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</si>
  <si>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</si>
  <si>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</si>
  <si>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</si>
  <si>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</si>
  <si>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</si>
  <si>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</si>
  <si>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</si>
  <si>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</si>
  <si>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</si>
  <si>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</si>
  <si>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</si>
  <si>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</si>
  <si>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</si>
  <si>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</si>
  <si>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</si>
  <si>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</si>
  <si>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</si>
  <si>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</si>
  <si>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</si>
  <si>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</si>
  <si>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</si>
  <si>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</si>
  <si>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</si>
  <si>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</si>
  <si>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</si>
  <si>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</si>
  <si>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</si>
  <si>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</si>
  <si>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</si>
  <si>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</si>
  <si>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</si>
  <si>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</si>
  <si>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</si>
  <si>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</si>
  <si>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</si>
  <si>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</si>
  <si>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</si>
  <si>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</si>
  <si>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</si>
  <si>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</si>
  <si>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</si>
  <si>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</si>
  <si>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</si>
  <si>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</si>
  <si>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</si>
  <si>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</si>
  <si>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</si>
  <si>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</si>
  <si>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</si>
  <si>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</si>
  <si>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</si>
  <si>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</si>
  <si>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</si>
  <si>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</si>
  <si>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</si>
  <si>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</si>
  <si>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</si>
  <si>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</si>
  <si>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</si>
  <si>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</si>
  <si>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</si>
  <si>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</si>
  <si>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</si>
  <si>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</si>
  <si>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</si>
  <si>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</si>
  <si>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</si>
  <si>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</si>
  <si>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</si>
  <si>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</si>
  <si>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</si>
  <si>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</si>
  <si>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</si>
  <si>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</si>
  <si>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</si>
  <si>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</si>
  <si>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</si>
  <si>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</si>
  <si>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</si>
  <si>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</si>
  <si>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</si>
  <si>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</si>
  <si>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</si>
  <si>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</si>
  <si>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</si>
  <si>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</si>
  <si>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</si>
  <si>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</si>
  <si>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</si>
  <si>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</si>
  <si>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</si>
  <si>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</si>
  <si>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</si>
  <si>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</si>
  <si>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</si>
  <si>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</si>
  <si>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</si>
  <si>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</si>
  <si>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</si>
  <si>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</si>
  <si>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</si>
  <si>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</si>
  <si>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</si>
  <si>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</si>
  <si>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</si>
  <si>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</si>
  <si>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</si>
  <si>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</si>
  <si>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</si>
  <si>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</si>
  <si>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</si>
  <si>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</si>
  <si>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</si>
  <si>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</si>
  <si>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</si>
  <si>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</si>
  <si>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</si>
  <si>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</si>
  <si>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</si>
  <si>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</si>
  <si>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</si>
  <si>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</si>
  <si>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</si>
  <si>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</si>
  <si>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</si>
  <si>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</si>
  <si>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</si>
  <si>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</si>
  <si>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</si>
  <si>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</si>
  <si>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</si>
  <si>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</si>
  <si>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</si>
  <si>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</si>
  <si>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</si>
  <si>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</si>
  <si>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</si>
  <si>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</si>
  <si>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</si>
  <si>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</si>
  <si>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</si>
  <si>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</si>
  <si>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</si>
  <si>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</si>
  <si>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</si>
  <si>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</si>
  <si>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</si>
  <si>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</si>
  <si>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</si>
  <si>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</si>
  <si>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</si>
  <si>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</si>
  <si>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</si>
  <si>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</si>
  <si>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</si>
  <si>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</si>
  <si>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</si>
  <si>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</si>
  <si>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</si>
  <si>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</si>
  <si>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</si>
  <si>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</si>
  <si>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</si>
  <si>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</si>
  <si>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</si>
  <si>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</si>
  <si>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</si>
  <si>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</si>
  <si>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</si>
  <si>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</si>
  <si>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</si>
  <si>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</si>
  <si>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</si>
  <si>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</si>
  <si>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</si>
  <si>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</si>
  <si>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</si>
  <si>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</si>
  <si>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</si>
  <si>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</si>
  <si>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</si>
  <si>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</si>
  <si>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</si>
  <si>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</si>
  <si>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</si>
  <si>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</si>
  <si>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</si>
  <si>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</si>
  <si>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</si>
  <si>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</si>
  <si>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</si>
  <si>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</si>
  <si>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</si>
  <si>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</si>
  <si>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</si>
  <si>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</si>
  <si>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</si>
  <si>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</si>
  <si>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</si>
  <si>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</si>
  <si>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</si>
  <si>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</si>
  <si>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</si>
  <si>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</si>
  <si>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</si>
  <si>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</si>
  <si>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</si>
  <si>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</si>
  <si>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</si>
  <si>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</si>
  <si>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</si>
  <si>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</si>
  <si>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</si>
  <si>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</si>
  <si>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</si>
  <si>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</si>
  <si>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</si>
  <si>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</si>
  <si>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</si>
  <si>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</si>
  <si>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</si>
  <si>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</si>
  <si>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</si>
  <si>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</si>
  <si>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</si>
  <si>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</si>
  <si>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</si>
  <si>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</si>
  <si>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</si>
  <si>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</si>
  <si>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</si>
  <si>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</si>
  <si>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</si>
  <si>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</si>
  <si>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</si>
  <si>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</si>
  <si>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</si>
  <si>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</si>
  <si>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</si>
  <si>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</si>
  <si>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</si>
  <si>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</si>
  <si>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</si>
  <si>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</si>
  <si>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</si>
  <si>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</si>
  <si>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</si>
  <si>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</si>
  <si>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</si>
  <si>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</si>
  <si>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</si>
  <si>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</si>
  <si>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</si>
  <si>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</si>
  <si>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</si>
  <si>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</si>
  <si>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</si>
  <si>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</si>
  <si>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</si>
  <si>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</si>
  <si>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</si>
  <si>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</si>
  <si>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</si>
  <si>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</si>
  <si>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</si>
  <si>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</si>
  <si>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</si>
  <si>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</si>
  <si>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</si>
  <si>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</si>
  <si>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</si>
  <si>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</si>
  <si>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</si>
  <si>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</si>
  <si>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</si>
  <si>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</si>
  <si>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</si>
  <si>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</si>
  <si>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</si>
  <si>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</si>
  <si>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</si>
  <si>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</si>
  <si>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</si>
  <si>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</si>
  <si>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</si>
  <si>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</si>
  <si>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</si>
  <si>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</si>
  <si>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</si>
  <si>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</si>
  <si>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</si>
  <si>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</si>
  <si>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</si>
  <si>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</si>
  <si>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</si>
  <si>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</si>
  <si>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</si>
  <si>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</si>
  <si>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</si>
  <si>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</si>
  <si>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</si>
  <si>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</si>
  <si>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</si>
  <si>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</si>
  <si>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</si>
  <si>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</si>
  <si>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</si>
  <si>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</si>
  <si>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</si>
  <si>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</si>
  <si>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</si>
  <si>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</si>
  <si>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</si>
  <si>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</si>
  <si>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</si>
  <si>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</si>
  <si>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</si>
  <si>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</si>
  <si>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</si>
  <si>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</si>
  <si>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</si>
  <si>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</si>
  <si>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</si>
  <si>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</si>
  <si>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</si>
  <si>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</si>
  <si>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</si>
  <si>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</si>
  <si>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</si>
  <si>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</si>
  <si>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</si>
  <si>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</si>
  <si>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</si>
  <si>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</si>
  <si>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</si>
  <si>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</si>
  <si>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</si>
  <si>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</si>
  <si>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</si>
  <si>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</si>
  <si>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</si>
  <si>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</si>
  <si>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</si>
  <si>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</si>
  <si>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</si>
  <si>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</si>
  <si>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</si>
  <si>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</si>
  <si>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</si>
  <si>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</si>
  <si>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</si>
  <si>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</si>
  <si>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</si>
  <si>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</si>
  <si>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</si>
  <si>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</si>
  <si>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</si>
  <si>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</si>
  <si>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</si>
  <si>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</si>
  <si>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</si>
  <si>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</si>
  <si>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</si>
  <si>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</si>
  <si>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</si>
  <si>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</si>
  <si>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</si>
  <si>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</si>
  <si>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</si>
  <si>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</si>
  <si>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</si>
  <si>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</si>
  <si>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</si>
  <si>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</si>
  <si>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</si>
  <si>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</si>
  <si>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</si>
  <si>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</si>
  <si>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</si>
  <si>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</si>
  <si>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</si>
  <si>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</si>
  <si>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</si>
  <si>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</si>
  <si>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</si>
  <si>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</si>
  <si>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</si>
  <si>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</si>
  <si>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</si>
  <si>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</si>
  <si>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</si>
  <si>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</si>
  <si>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</si>
  <si>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</si>
  <si>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</si>
  <si>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</si>
  <si>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</si>
  <si>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</si>
  <si>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</si>
  <si>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</si>
  <si>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</si>
  <si>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</si>
  <si>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</si>
  <si>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</si>
  <si>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</si>
  <si>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</si>
  <si>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</si>
  <si>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</si>
  <si>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</si>
  <si>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</si>
  <si>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</si>
  <si>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</si>
  <si>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</si>
  <si>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</si>
  <si>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</si>
  <si>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</si>
  <si>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</si>
  <si>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</si>
  <si>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</si>
  <si>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</si>
  <si>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</si>
  <si>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</si>
  <si>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</si>
  <si>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</si>
  <si>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</si>
  <si>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</si>
  <si>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</si>
  <si>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</si>
  <si>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</si>
  <si>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</si>
  <si>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</si>
  <si>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</si>
  <si>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</si>
  <si>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</si>
  <si>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</si>
  <si>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</si>
  <si>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</si>
  <si>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</si>
  <si>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</si>
  <si>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</si>
  <si>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</si>
  <si>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</si>
  <si>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</si>
  <si>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</si>
  <si>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</si>
  <si>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</si>
  <si>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</si>
  <si>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</si>
  <si>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</si>
  <si>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</si>
  <si>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</si>
  <si>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</si>
  <si>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</si>
  <si>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</si>
  <si>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</si>
  <si>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</si>
  <si>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</si>
  <si>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</si>
  <si>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</si>
  <si>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</si>
  <si>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</si>
  <si>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</si>
  <si>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</si>
  <si>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</si>
  <si>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</si>
  <si>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</si>
  <si>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</si>
  <si>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</si>
  <si>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</si>
  <si>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</si>
  <si>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</si>
  <si>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</si>
  <si>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</si>
  <si>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</si>
  <si>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</si>
  <si>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</si>
  <si>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</si>
  <si>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</si>
  <si>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</si>
  <si>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</si>
  <si>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</si>
  <si>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</si>
  <si>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</si>
  <si>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</si>
  <si>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</si>
  <si>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</si>
  <si>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</si>
  <si>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</si>
  <si>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</si>
  <si>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</si>
  <si>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</si>
  <si>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</si>
  <si>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</si>
  <si>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</si>
  <si>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</si>
  <si>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</si>
  <si>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</si>
  <si>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</si>
  <si>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</si>
  <si>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</si>
  <si>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</si>
  <si>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</si>
  <si>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</si>
  <si>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</si>
  <si>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</si>
  <si>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</si>
  <si>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</si>
  <si>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</si>
  <si>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</si>
  <si>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</si>
  <si>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</si>
  <si>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</si>
  <si>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</si>
  <si>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</si>
  <si>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</si>
  <si>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</si>
  <si>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</si>
  <si>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</si>
  <si>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</si>
  <si>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</si>
  <si>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</si>
  <si>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</si>
  <si>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</si>
  <si>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</si>
  <si>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</si>
  <si>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</si>
  <si>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</si>
  <si>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</si>
  <si>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</si>
  <si>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</si>
  <si>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</si>
  <si>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</si>
  <si>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</si>
  <si>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</si>
  <si>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</si>
  <si>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</si>
  <si>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</si>
  <si>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</si>
  <si>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</si>
  <si>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</si>
  <si>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</si>
  <si>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</si>
  <si>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</si>
  <si>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</si>
  <si>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</si>
  <si>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</si>
  <si>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</si>
  <si>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</si>
  <si>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</si>
  <si>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</si>
  <si>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</si>
  <si>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</si>
  <si>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</si>
  <si>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</si>
  <si>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</si>
  <si>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</si>
  <si>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</si>
  <si>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</si>
  <si>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</si>
  <si>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</si>
  <si>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</si>
  <si>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</si>
  <si>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</si>
  <si>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</si>
  <si>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</si>
  <si>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</si>
  <si>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</si>
  <si>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</si>
  <si>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</si>
  <si>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</si>
  <si>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</si>
  <si>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</si>
  <si>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</si>
  <si>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</si>
  <si>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</si>
  <si>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</si>
  <si>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</si>
  <si>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</si>
  <si>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</si>
  <si>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</si>
  <si>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</si>
  <si>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</si>
  <si>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</si>
  <si>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</si>
  <si>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</si>
  <si>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</si>
  <si>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</si>
  <si>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</si>
  <si>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</si>
  <si>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</si>
  <si>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</si>
  <si>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</si>
  <si>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</si>
  <si>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</si>
  <si>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</si>
  <si>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</si>
  <si>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</si>
  <si>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</si>
  <si>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</si>
  <si>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</si>
  <si>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</si>
  <si>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</si>
  <si>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</si>
  <si>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</si>
  <si>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</si>
  <si>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</si>
  <si>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</si>
  <si>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</si>
  <si>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</si>
  <si>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</si>
  <si>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</si>
  <si>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</si>
  <si>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</si>
  <si>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</si>
  <si>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</si>
  <si>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</si>
  <si>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</si>
  <si>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</si>
  <si>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</si>
  <si>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</si>
  <si>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</si>
  <si>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</si>
  <si>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</si>
  <si>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</si>
  <si>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</si>
  <si>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</si>
  <si>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</si>
  <si>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</si>
  <si>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</si>
  <si>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</si>
  <si>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</si>
  <si>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</si>
  <si>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</si>
  <si>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</si>
  <si>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</si>
  <si>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</si>
  <si>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</si>
  <si>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</si>
  <si>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</si>
  <si>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</si>
  <si>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</si>
  <si>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</si>
  <si>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</si>
  <si>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</si>
  <si>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</si>
  <si>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</si>
  <si>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</si>
  <si>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</si>
  <si>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</si>
  <si>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</si>
  <si>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</si>
  <si>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</si>
  <si>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</si>
  <si>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</si>
  <si>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</si>
  <si>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</si>
  <si>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</si>
  <si>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</si>
  <si>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</si>
  <si>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</si>
  <si>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</si>
  <si>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</si>
  <si>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</si>
  <si>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</si>
  <si>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</si>
  <si>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</si>
  <si>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</si>
  <si>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</si>
  <si>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</si>
  <si>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</si>
  <si>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</si>
  <si>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</si>
  <si>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</si>
  <si>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</si>
  <si>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</si>
  <si>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</si>
  <si>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</si>
  <si>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</si>
  <si>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</si>
  <si>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</si>
  <si>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</si>
  <si>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</si>
  <si>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</si>
  <si>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</si>
  <si>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</si>
  <si>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</si>
  <si>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</si>
  <si>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</si>
  <si>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</si>
  <si>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</si>
  <si>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</si>
  <si>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</si>
  <si>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</si>
  <si>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</si>
  <si>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</si>
  <si>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</si>
  <si>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</si>
  <si>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</si>
  <si>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</si>
  <si>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</si>
  <si>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</si>
  <si>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</si>
  <si>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</si>
  <si>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</si>
  <si>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</si>
  <si>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</si>
  <si>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</si>
  <si>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</si>
  <si>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</si>
  <si>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</si>
  <si>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</si>
  <si>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</si>
  <si>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</si>
  <si>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</si>
  <si>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</si>
  <si>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</si>
  <si>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</si>
  <si>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</si>
  <si>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</si>
  <si>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</si>
  <si>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</si>
  <si>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</si>
  <si>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</si>
  <si>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</si>
  <si>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</si>
  <si>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</si>
  <si>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</si>
  <si>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</si>
  <si>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</si>
  <si>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</si>
  <si>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</si>
  <si>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</si>
  <si>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</si>
  <si>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</si>
  <si>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</si>
  <si>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</si>
  <si>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</si>
  <si>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</si>
  <si>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</si>
  <si>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</si>
  <si>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</si>
  <si>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</si>
  <si>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</si>
  <si>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</si>
  <si>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</si>
  <si>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</si>
  <si>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</si>
  <si>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</si>
  <si>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</si>
  <si>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</si>
  <si>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</si>
  <si>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</si>
  <si>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</si>
  <si>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</si>
  <si>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</si>
  <si>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</si>
  <si>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</si>
  <si>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</si>
  <si>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</si>
  <si>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</si>
  <si>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</si>
  <si>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</si>
  <si>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</si>
  <si>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</si>
  <si>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</si>
  <si>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</si>
  <si>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</si>
  <si>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</si>
  <si>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</si>
  <si>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</si>
  <si>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</si>
  <si>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</si>
  <si>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</si>
  <si>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</si>
  <si>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</si>
  <si>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</si>
  <si>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</si>
  <si>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</si>
  <si>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</si>
  <si>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</si>
  <si>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</si>
  <si>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</si>
  <si>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</si>
  <si>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</si>
  <si>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</si>
  <si>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</si>
  <si>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</si>
  <si>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</si>
  <si>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</si>
  <si>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</si>
  <si>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</si>
  <si>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</si>
  <si>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</si>
  <si>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</si>
  <si>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</si>
  <si>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</si>
  <si>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</si>
  <si>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</si>
  <si>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</si>
  <si>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</si>
  <si>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</si>
  <si>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</si>
  <si>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</si>
  <si>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</si>
  <si>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</si>
  <si>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</si>
  <si>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</si>
  <si>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</si>
  <si>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</si>
  <si>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</si>
  <si>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</si>
  <si>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</si>
  <si>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</si>
  <si>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</si>
  <si>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</si>
  <si>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</si>
  <si>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</si>
  <si>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</si>
  <si>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</si>
  <si>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</si>
  <si>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</si>
  <si>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</si>
  <si>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</si>
  <si>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</si>
  <si>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</si>
  <si>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</si>
  <si>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</si>
  <si>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</si>
  <si>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</si>
  <si>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</si>
  <si>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</si>
  <si>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</si>
  <si>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</si>
  <si>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</si>
  <si>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</si>
  <si>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</si>
  <si>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</si>
  <si>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</si>
  <si>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</si>
  <si>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</si>
  <si>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</si>
  <si>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</si>
  <si>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</si>
  <si>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</si>
  <si>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</si>
  <si>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</si>
  <si>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</si>
  <si>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</si>
  <si>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</si>
  <si>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</si>
  <si>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</si>
  <si>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</si>
  <si>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</si>
  <si>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</si>
  <si>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</si>
  <si>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</si>
  <si>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</si>
  <si>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</si>
  <si>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</si>
  <si>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</si>
  <si>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</si>
  <si>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</si>
  <si>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</si>
  <si>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</si>
  <si>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</si>
  <si>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</si>
  <si>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</si>
  <si>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</si>
  <si>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</si>
  <si>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</si>
  <si>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</si>
  <si>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</si>
  <si>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</si>
  <si>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</si>
  <si>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</si>
  <si>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</si>
  <si>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</si>
  <si>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</si>
  <si>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</si>
  <si>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</si>
  <si>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</si>
  <si>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</si>
  <si>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</si>
  <si>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</si>
  <si>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</si>
  <si>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</si>
  <si>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</si>
  <si>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</si>
  <si>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</si>
  <si>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</si>
  <si>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</si>
  <si>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</si>
  <si>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</si>
  <si>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</si>
  <si>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</si>
  <si>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</si>
  <si>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</si>
  <si>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</si>
  <si>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</si>
  <si>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</si>
  <si>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</si>
  <si>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</si>
  <si>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</si>
  <si>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</si>
  <si>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</si>
  <si>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</si>
  <si>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</si>
  <si>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</si>
  <si>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</si>
  <si>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</si>
  <si>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</si>
  <si>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</si>
  <si>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</si>
  <si>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</si>
  <si>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</si>
  <si>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</si>
  <si>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</si>
  <si>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</si>
  <si>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</si>
  <si>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</si>
  <si>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</si>
  <si>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</si>
  <si>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</si>
  <si>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</si>
  <si>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</si>
  <si>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</si>
  <si>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</si>
  <si>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</si>
  <si>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</si>
  <si>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</si>
  <si>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</si>
  <si>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</si>
  <si>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</si>
  <si>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</si>
  <si>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</si>
  <si>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</si>
  <si>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</si>
  <si>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</si>
  <si>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</si>
  <si>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</si>
  <si>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</si>
  <si>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</si>
  <si>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</si>
  <si>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</si>
  <si>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</si>
  <si>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</si>
  <si>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</si>
  <si>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</si>
  <si>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</si>
  <si>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</si>
  <si>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</si>
  <si>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</si>
  <si>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</si>
  <si>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</si>
  <si>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</si>
  <si>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</si>
  <si>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</si>
  <si>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</si>
  <si>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</si>
  <si>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</si>
  <si>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</si>
  <si>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</si>
  <si>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</si>
  <si>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</si>
  <si>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</si>
  <si>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</si>
  <si>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</si>
  <si>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</si>
  <si>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</si>
  <si>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</si>
  <si>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</si>
  <si>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</si>
  <si>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</si>
  <si>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</si>
  <si>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</si>
  <si>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</si>
  <si>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</si>
  <si>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</si>
  <si>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</si>
  <si>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</si>
  <si>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</si>
  <si>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</si>
  <si>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</si>
  <si>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</si>
  <si>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</si>
  <si>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</si>
  <si>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</si>
  <si>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</si>
  <si>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</si>
  <si>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</si>
  <si>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</si>
  <si>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</si>
  <si>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</si>
  <si>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</si>
  <si>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</si>
  <si>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</si>
  <si>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</si>
  <si>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</si>
  <si>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</si>
  <si>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</si>
  <si>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</si>
  <si>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</si>
  <si>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</si>
  <si>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</si>
  <si>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</si>
  <si>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</si>
  <si>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</si>
  <si>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</si>
  <si>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</si>
  <si>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</si>
  <si>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</si>
  <si>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</si>
  <si>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</si>
  <si>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</si>
  <si>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</si>
  <si>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</si>
  <si>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</si>
  <si>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</si>
  <si>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</si>
  <si>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</si>
  <si>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</si>
  <si>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</si>
  <si>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</si>
  <si>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</si>
  <si>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</si>
  <si>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</si>
  <si>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</si>
  <si>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</si>
  <si>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</si>
  <si>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</si>
  <si>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</si>
  <si>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</si>
  <si>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</si>
  <si>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</si>
  <si>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</si>
  <si>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</si>
  <si>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</si>
  <si>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</si>
  <si>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</si>
  <si>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</si>
  <si>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</si>
  <si>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</si>
  <si>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</si>
  <si>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</si>
  <si>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</si>
  <si>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</si>
  <si>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</si>
  <si>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</si>
  <si>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</si>
  <si>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</si>
  <si>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</si>
  <si>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</si>
  <si>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</si>
  <si>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</si>
  <si>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</si>
  <si>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</si>
  <si>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</si>
  <si>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</si>
  <si>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</si>
  <si>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</si>
  <si>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</si>
  <si>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</si>
  <si>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</si>
  <si>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</si>
  <si>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</si>
  <si>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</si>
  <si>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</si>
  <si>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</si>
  <si>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</si>
  <si>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</si>
  <si>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</si>
  <si>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</si>
  <si>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</si>
  <si>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</si>
  <si>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</si>
  <si>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</si>
  <si>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</si>
  <si>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</si>
  <si>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</si>
  <si>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</si>
  <si>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</si>
  <si>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</si>
  <si>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</si>
  <si>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</si>
  <si>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</si>
  <si>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</si>
  <si>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</si>
  <si>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</si>
  <si>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</si>
  <si>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</si>
  <si>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</si>
  <si>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</si>
  <si>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</si>
  <si>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</si>
  <si>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</si>
  <si>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</si>
  <si>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</si>
  <si>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</si>
  <si>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</si>
  <si>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</si>
  <si>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</si>
  <si>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</si>
  <si>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</si>
  <si>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</si>
  <si>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</si>
  <si>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</si>
  <si>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</si>
  <si>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</si>
  <si>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</si>
  <si>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</si>
  <si>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</si>
  <si>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</si>
  <si>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</si>
  <si>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</si>
  <si>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</si>
  <si>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</si>
  <si>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</si>
  <si>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</si>
  <si>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</si>
  <si>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</si>
  <si>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</si>
  <si>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</si>
  <si>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</si>
  <si>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</si>
  <si>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</si>
  <si>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</si>
  <si>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</si>
  <si>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</si>
  <si>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</si>
  <si>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</si>
  <si>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</si>
  <si>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</si>
  <si>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</si>
  <si>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</si>
  <si>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</si>
  <si>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</si>
  <si>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</si>
  <si>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</si>
  <si>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</si>
  <si>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</si>
  <si>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</si>
  <si>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</si>
  <si>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</si>
  <si>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</si>
  <si>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</si>
  <si>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</si>
  <si>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</si>
  <si>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</si>
  <si>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</si>
  <si>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</si>
  <si>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</si>
  <si>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</si>
  <si>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</si>
  <si>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</si>
  <si>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</si>
  <si>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</si>
  <si>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</si>
  <si>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</si>
  <si>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</si>
  <si>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</si>
  <si>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</si>
  <si>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</si>
  <si>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</si>
  <si>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</si>
  <si>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</si>
  <si>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</si>
  <si>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</si>
  <si>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</si>
  <si>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</si>
  <si>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</si>
  <si>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</si>
  <si>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</si>
  <si>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</si>
  <si>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</si>
  <si>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</si>
  <si>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</si>
  <si>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</si>
  <si>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</si>
  <si>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</si>
  <si>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</si>
  <si>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</si>
  <si>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</si>
  <si>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</si>
  <si>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</si>
  <si>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</si>
  <si>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</si>
  <si>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</si>
  <si>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</si>
  <si>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</si>
  <si>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</si>
  <si>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</si>
  <si>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</si>
  <si>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</si>
  <si>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</si>
  <si>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</si>
  <si>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</si>
  <si>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</si>
  <si>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</si>
  <si>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</si>
  <si>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</si>
  <si>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</si>
  <si>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</si>
  <si>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</si>
  <si>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</si>
  <si>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</si>
  <si>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</si>
  <si>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</si>
  <si>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</si>
  <si>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</si>
  <si>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</si>
  <si>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</si>
  <si>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</si>
  <si>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</si>
  <si>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</si>
  <si>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</si>
  <si>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</si>
  <si>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</si>
  <si>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</si>
  <si>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</si>
  <si>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</si>
  <si>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</si>
  <si>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</si>
  <si>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</si>
  <si>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</si>
  <si>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</si>
  <si>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</si>
  <si>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</si>
  <si>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</si>
  <si>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</si>
  <si>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</si>
  <si>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</si>
  <si>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</si>
  <si>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</si>
  <si>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</si>
  <si>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</si>
  <si>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</si>
  <si>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</si>
  <si>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</si>
  <si>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</si>
  <si>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</si>
  <si>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</si>
  <si>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</si>
  <si>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</si>
  <si>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</si>
  <si>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</si>
  <si>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</si>
  <si>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</si>
  <si>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</si>
  <si>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</si>
  <si>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</si>
  <si>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</si>
  <si>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</si>
  <si>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</si>
  <si>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</si>
  <si>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</si>
  <si>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</si>
  <si>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</si>
  <si>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</si>
  <si>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</si>
  <si>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</si>
  <si>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</si>
  <si>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</si>
  <si>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</si>
  <si>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</si>
  <si>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</si>
  <si>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</si>
  <si>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</si>
  <si>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</si>
  <si>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</si>
  <si>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</si>
  <si>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</si>
  <si>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</si>
  <si>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</si>
  <si>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</si>
  <si>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</si>
  <si>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</si>
  <si>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</si>
  <si>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</si>
  <si>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</si>
  <si>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</si>
  <si>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</si>
  <si>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</si>
  <si>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</si>
  <si>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</si>
  <si>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</si>
  <si>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</si>
  <si>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</si>
  <si>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</si>
  <si>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</si>
  <si>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</si>
  <si>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</si>
  <si>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</si>
  <si>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</si>
  <si>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</si>
  <si>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</si>
  <si>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</si>
  <si>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</si>
  <si>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</si>
  <si>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</si>
  <si>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</si>
  <si>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</si>
  <si>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</si>
  <si>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</si>
  <si>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</si>
  <si>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</si>
  <si>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</si>
  <si>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</si>
  <si>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</si>
  <si>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</si>
  <si>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</si>
  <si>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</si>
  <si>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</si>
  <si>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</si>
  <si>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</si>
  <si>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</si>
  <si>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</si>
  <si>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</si>
  <si>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</si>
  <si>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</si>
  <si>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</si>
  <si>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</si>
  <si>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</si>
  <si>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</si>
  <si>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</si>
  <si>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</si>
  <si>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</si>
  <si>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</si>
  <si>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</si>
  <si>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</si>
  <si>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</si>
  <si>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</si>
  <si>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</si>
  <si>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</si>
  <si>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</si>
  <si>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</si>
  <si>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</si>
  <si>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</si>
  <si>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</si>
  <si>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</si>
  <si>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</si>
  <si>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</si>
  <si>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</si>
  <si>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</si>
  <si>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</si>
  <si>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</si>
  <si>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</si>
  <si>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</si>
  <si>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</si>
  <si>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</si>
  <si>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</si>
  <si>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</si>
  <si>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</si>
  <si>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</si>
  <si>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</si>
  <si>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</si>
  <si>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</si>
  <si>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</si>
  <si>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</si>
  <si>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</si>
  <si>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</si>
  <si>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</si>
  <si>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</si>
  <si>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</si>
  <si>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</si>
  <si>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</si>
  <si>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</si>
  <si>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</si>
  <si>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</si>
  <si>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</si>
  <si>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</si>
  <si>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</si>
  <si>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</si>
  <si>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</si>
  <si>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</si>
  <si>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</si>
  <si>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</si>
  <si>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</si>
  <si>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</si>
  <si>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</si>
  <si>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</si>
  <si>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</si>
  <si>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</si>
  <si>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</si>
  <si>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</si>
  <si>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</si>
  <si>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</si>
  <si>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</si>
  <si>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</si>
  <si>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</si>
  <si>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</si>
  <si>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</si>
  <si>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</si>
  <si>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</si>
  <si>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</si>
  <si>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</si>
  <si>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</si>
  <si>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</si>
  <si>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</si>
  <si>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</si>
  <si>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</si>
  <si>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</si>
  <si>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</si>
  <si>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</si>
  <si>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</si>
  <si>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</si>
  <si>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</si>
  <si>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</si>
  <si>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</si>
  <si>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</si>
  <si>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</si>
  <si>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</si>
  <si>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</si>
  <si>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</si>
  <si>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</si>
  <si>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</si>
  <si>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</si>
  <si>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</si>
  <si>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</si>
  <si>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</si>
  <si>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</si>
  <si>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</si>
  <si>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</si>
  <si>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</si>
  <si>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</si>
  <si>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</si>
  <si>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</si>
  <si>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</si>
  <si>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</si>
  <si>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</si>
  <si>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</si>
  <si>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</si>
  <si>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</si>
  <si>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</si>
  <si>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</si>
  <si>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</si>
  <si>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</si>
  <si>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</si>
  <si>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</si>
  <si>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</si>
  <si>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</si>
  <si>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</si>
  <si>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</si>
  <si>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</si>
  <si>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</si>
  <si>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</si>
  <si>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</si>
  <si>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</si>
  <si>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</si>
  <si>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</si>
  <si>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</si>
  <si>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</si>
  <si>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</si>
  <si>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</si>
  <si>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</si>
  <si>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</si>
  <si>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</si>
  <si>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</si>
  <si>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</si>
  <si>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</si>
  <si>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</si>
  <si>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</si>
  <si>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</si>
  <si>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</si>
  <si>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</si>
  <si>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</si>
  <si>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</si>
  <si>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</si>
  <si>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</si>
  <si>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</si>
  <si>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</si>
  <si>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</si>
  <si>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</si>
  <si>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</si>
  <si>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</si>
  <si>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</si>
  <si>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</si>
  <si>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</si>
  <si>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</si>
  <si>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</si>
  <si>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</si>
  <si>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</si>
  <si>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</si>
  <si>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</si>
  <si>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</si>
  <si>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</si>
  <si>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</si>
  <si>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</si>
  <si>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</si>
  <si>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</si>
  <si>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</si>
  <si>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</si>
  <si>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</si>
  <si>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</si>
  <si>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</si>
  <si>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</si>
  <si>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</si>
  <si>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</si>
  <si>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</si>
  <si>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</si>
  <si>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</si>
  <si>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</si>
  <si>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</si>
  <si>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</si>
  <si>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</si>
  <si>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</si>
  <si>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</si>
  <si>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</si>
  <si>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</si>
  <si>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</si>
  <si>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</si>
  <si>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</si>
  <si>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</si>
  <si>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</si>
  <si>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</si>
  <si>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</si>
  <si>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</si>
  <si>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</si>
  <si>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</si>
  <si>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</si>
  <si>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</si>
  <si>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</si>
  <si>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</si>
  <si>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</si>
  <si>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</si>
  <si>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</si>
  <si>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</si>
  <si>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</si>
  <si>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</si>
  <si>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</si>
  <si>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</si>
  <si>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</si>
  <si>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</si>
  <si>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</si>
  <si>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</si>
  <si>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</si>
  <si>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</si>
  <si>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</si>
  <si>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</si>
  <si>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</si>
  <si>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</si>
  <si>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</si>
  <si>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</si>
  <si>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</si>
  <si>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</si>
  <si>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</si>
  <si>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</si>
  <si>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</si>
  <si>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</si>
  <si>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</si>
  <si>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</si>
  <si>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</si>
  <si>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</si>
  <si>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</si>
  <si>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</si>
  <si>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</si>
  <si>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</si>
  <si>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</si>
  <si>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</si>
  <si>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</si>
  <si>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</si>
  <si>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</si>
  <si>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</si>
  <si>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</si>
  <si>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</si>
  <si>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</si>
  <si>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</si>
  <si>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</si>
  <si>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</si>
  <si>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</si>
  <si>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</si>
  <si>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</si>
  <si>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</si>
  <si>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</si>
  <si>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</si>
  <si>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</si>
  <si>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</si>
  <si>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</si>
  <si>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</si>
  <si>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</si>
  <si>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</si>
  <si>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</si>
  <si>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</si>
  <si>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</si>
  <si>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</si>
  <si>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</si>
  <si>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</si>
  <si>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</si>
  <si>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</si>
  <si>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</si>
  <si>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</si>
  <si>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</si>
  <si>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</si>
  <si>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</si>
  <si>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</si>
  <si>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</si>
  <si>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</si>
  <si>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</si>
  <si>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</si>
  <si>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</si>
  <si>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</si>
  <si>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</si>
  <si>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</si>
  <si>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</si>
  <si>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</si>
  <si>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</si>
  <si>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</si>
  <si>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</si>
  <si>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</si>
  <si>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</si>
  <si>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</si>
  <si>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</si>
  <si>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</si>
  <si>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</si>
  <si>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</si>
  <si>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</si>
  <si>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</si>
  <si>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</si>
  <si>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</si>
  <si>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</si>
  <si>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</si>
  <si>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</si>
  <si>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</si>
  <si>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</si>
  <si>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</si>
  <si>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</si>
  <si>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</si>
  <si>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</si>
  <si>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</si>
  <si>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</si>
  <si>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</si>
  <si>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</si>
  <si>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</si>
  <si>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</si>
  <si>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</si>
  <si>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</si>
  <si>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</si>
  <si>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</si>
  <si>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</si>
  <si>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</si>
  <si>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</si>
  <si>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</si>
  <si>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</si>
  <si>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</si>
  <si>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</si>
  <si>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</si>
  <si>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</si>
  <si>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</si>
  <si>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</si>
  <si>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</si>
  <si>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</si>
  <si>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</si>
  <si>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</si>
  <si>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</si>
  <si>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</si>
  <si>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</si>
  <si>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</si>
  <si>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</si>
  <si>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</si>
  <si>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</si>
  <si>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</si>
  <si>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</si>
  <si>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</si>
  <si>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</si>
  <si>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</si>
  <si>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</si>
  <si>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</si>
  <si>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</si>
  <si>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</si>
  <si>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</si>
  <si>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</si>
  <si>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</si>
  <si>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</si>
  <si>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</si>
  <si>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</si>
  <si>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</si>
  <si>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</si>
  <si>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</si>
  <si>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</si>
  <si>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</si>
  <si>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</si>
  <si>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</si>
  <si>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</si>
  <si>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</si>
  <si>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</si>
  <si>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</si>
  <si>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</si>
  <si>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</si>
  <si>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</si>
  <si>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</si>
  <si>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</si>
  <si>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</si>
  <si>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</si>
  <si>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</si>
  <si>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</si>
  <si>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</si>
  <si>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</si>
  <si>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</si>
  <si>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</si>
  <si>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</si>
  <si>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</si>
  <si>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</si>
  <si>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</si>
  <si>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</si>
  <si>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</si>
  <si>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</si>
  <si>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</si>
  <si>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</si>
  <si>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</si>
  <si>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</si>
  <si>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</si>
  <si>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</si>
  <si>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</si>
  <si>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</si>
  <si>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</si>
  <si>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</si>
  <si>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</si>
  <si>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</si>
  <si>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</si>
  <si>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</si>
  <si>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</si>
  <si>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</si>
  <si>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</si>
  <si>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</si>
  <si>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</si>
  <si>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</si>
  <si>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</si>
  <si>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</si>
  <si>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</si>
  <si>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</si>
  <si>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</si>
  <si>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</si>
  <si>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</si>
  <si>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</si>
  <si>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</si>
  <si>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</si>
  <si>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</si>
  <si>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</si>
  <si>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</si>
  <si>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</si>
  <si>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</si>
  <si>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</si>
  <si>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</si>
  <si>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</si>
  <si>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</si>
  <si>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</si>
  <si>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</si>
  <si>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</si>
  <si>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</si>
  <si>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</si>
  <si>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</si>
  <si>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</si>
  <si>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</si>
  <si>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</si>
  <si>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</si>
  <si>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</si>
  <si>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</si>
  <si>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</si>
  <si>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</si>
  <si>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</si>
  <si>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</si>
  <si>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</si>
  <si>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</si>
  <si>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</si>
  <si>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</si>
  <si>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</si>
  <si>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</si>
  <si>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</si>
  <si>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</si>
  <si>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</si>
  <si>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</si>
  <si>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</si>
  <si>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</si>
  <si>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</si>
  <si>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</si>
  <si>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</si>
  <si>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</si>
  <si>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</si>
  <si>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</si>
  <si>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</si>
  <si>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</si>
  <si>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</si>
  <si>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</si>
  <si>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</si>
  <si>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</si>
  <si>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</si>
  <si>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</si>
  <si>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</si>
  <si>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</si>
  <si>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</si>
  <si>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</si>
  <si>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</si>
  <si>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</si>
  <si>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</si>
  <si>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</si>
  <si>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</si>
  <si>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</si>
  <si>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</si>
  <si>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</si>
  <si>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</si>
  <si>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</si>
  <si>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</si>
  <si>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</si>
  <si>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</si>
  <si>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</si>
  <si>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</si>
  <si>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</si>
  <si>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</si>
  <si>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</si>
  <si>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</si>
  <si>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</si>
  <si>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</si>
  <si>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</si>
  <si>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</si>
  <si>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</si>
  <si>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</si>
  <si>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</si>
  <si>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</si>
  <si>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</si>
  <si>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</si>
  <si>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</si>
  <si>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</si>
  <si>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</si>
  <si>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</si>
  <si>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</si>
  <si>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</si>
  <si>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</si>
  <si>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</si>
  <si>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</si>
  <si>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</si>
  <si>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</si>
  <si>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</si>
  <si>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</si>
  <si>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</si>
  <si>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</si>
  <si>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</si>
  <si>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</si>
  <si>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</si>
  <si>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</si>
  <si>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</si>
  <si>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</si>
  <si>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</si>
  <si>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</si>
  <si>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</si>
  <si>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</si>
  <si>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</si>
  <si>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</si>
  <si>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</si>
  <si>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</si>
  <si>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</si>
  <si>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</si>
  <si>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</si>
  <si>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</si>
  <si>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</si>
  <si>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</si>
  <si>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</si>
  <si>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</si>
  <si>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</si>
  <si>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</si>
  <si>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</si>
  <si>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</si>
  <si>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</si>
  <si>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</si>
  <si>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</si>
  <si>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</si>
  <si>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</si>
  <si>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</si>
  <si>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</si>
  <si>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</si>
  <si>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</si>
  <si>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</si>
  <si>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</si>
  <si>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</si>
  <si>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</si>
  <si>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</si>
  <si>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</si>
  <si>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</si>
  <si>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</si>
  <si>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</si>
  <si>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</si>
  <si>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</si>
  <si>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</si>
  <si>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</si>
  <si>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</si>
  <si>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</si>
  <si>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</si>
  <si>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</si>
  <si>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</si>
  <si>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</si>
  <si>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</si>
  <si>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</si>
  <si>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</si>
  <si>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</si>
  <si>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</si>
  <si>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</si>
  <si>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</si>
  <si>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</si>
  <si>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</si>
  <si>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</si>
  <si>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</si>
  <si>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</si>
  <si>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</si>
  <si>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</si>
  <si>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</si>
  <si>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</si>
  <si>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</si>
  <si>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</si>
  <si>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</si>
  <si>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</si>
  <si>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</si>
  <si>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</si>
  <si>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</si>
  <si>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</si>
  <si>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</si>
  <si>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</si>
  <si>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</si>
  <si>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</si>
  <si>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</si>
  <si>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</si>
  <si>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</si>
  <si>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</si>
  <si>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</si>
  <si>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</si>
  <si>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</si>
  <si>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</si>
  <si>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</si>
  <si>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</si>
  <si>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</si>
  <si>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</si>
  <si>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</si>
  <si>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</si>
  <si>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</si>
  <si>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</si>
  <si>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</si>
  <si>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</si>
  <si>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</si>
  <si>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</si>
  <si>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</si>
  <si>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</si>
  <si>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</si>
  <si>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</si>
  <si>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</si>
  <si>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</si>
  <si>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</si>
  <si>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</si>
  <si>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</si>
  <si>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</si>
  <si>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</si>
  <si>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</si>
  <si>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</si>
  <si>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</si>
  <si>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</si>
  <si>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</si>
  <si>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</si>
  <si>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</si>
  <si>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</si>
  <si>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</si>
  <si>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</si>
  <si>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</si>
  <si>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</si>
  <si>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</si>
  <si>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</si>
  <si>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</si>
  <si>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</si>
  <si>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</si>
  <si>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</si>
  <si>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</si>
  <si>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</si>
  <si>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</si>
  <si>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</si>
  <si>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</si>
  <si>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</si>
  <si>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</si>
  <si>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</si>
  <si>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</si>
  <si>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</si>
  <si>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</si>
  <si>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</si>
  <si>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</si>
  <si>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</si>
  <si>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</si>
  <si>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</si>
  <si>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</si>
  <si>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</si>
  <si>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</si>
  <si>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</si>
  <si>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</si>
  <si>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</si>
  <si>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</si>
  <si>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</si>
  <si>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</si>
  <si>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</si>
  <si>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</si>
  <si>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</si>
  <si>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</si>
  <si>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</si>
  <si>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</si>
  <si>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</si>
  <si>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</si>
  <si>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</si>
  <si>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</si>
  <si>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</si>
  <si>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</si>
  <si>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</si>
  <si>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</si>
  <si>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</si>
  <si>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</si>
  <si>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</si>
  <si>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</si>
  <si>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</si>
  <si>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</si>
  <si>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</si>
  <si>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</si>
  <si>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</si>
  <si>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</si>
  <si>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</si>
  <si>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</si>
  <si>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</si>
  <si>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</si>
  <si>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</si>
  <si>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</si>
  <si>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</si>
  <si>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</si>
  <si>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</si>
  <si>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</si>
  <si>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</si>
  <si>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</si>
  <si>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</si>
  <si>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</si>
  <si>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</si>
  <si>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</si>
  <si>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</si>
  <si>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</si>
  <si>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</si>
  <si>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</si>
  <si>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</si>
  <si>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</si>
  <si>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</si>
  <si>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</si>
  <si>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</si>
  <si>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</si>
  <si>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</si>
  <si>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</si>
  <si>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</si>
  <si>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</si>
  <si>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</si>
  <si>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</si>
  <si>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</si>
  <si>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</si>
  <si>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</si>
  <si>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</si>
  <si>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</si>
  <si>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</si>
  <si>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</si>
  <si>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</si>
  <si>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</si>
  <si>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</si>
  <si>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</si>
  <si>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</si>
  <si>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</si>
  <si>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</si>
  <si>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</si>
  <si>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</si>
  <si>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</si>
  <si>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</si>
  <si>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</si>
  <si>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</si>
  <si>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</si>
  <si>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</si>
  <si>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</si>
  <si>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</si>
  <si>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</si>
  <si>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</si>
  <si>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</si>
  <si>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</si>
  <si>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</si>
  <si>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</si>
  <si>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</si>
  <si>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</si>
  <si>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</si>
  <si>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</si>
  <si>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</si>
  <si>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</si>
  <si>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</si>
  <si>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</si>
  <si>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</si>
  <si>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</si>
  <si>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</si>
  <si>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</si>
  <si>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</si>
  <si>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</si>
  <si>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</si>
  <si>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</si>
  <si>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</si>
  <si>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</si>
  <si>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</si>
  <si>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</si>
  <si>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</si>
  <si>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</si>
  <si>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</si>
  <si>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</si>
  <si>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</si>
  <si>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</si>
  <si>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</si>
  <si>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</si>
  <si>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</si>
  <si>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</si>
  <si>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</si>
  <si>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</si>
  <si>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</si>
  <si>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</si>
  <si>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</si>
  <si>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</si>
  <si>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</si>
  <si>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</si>
  <si>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</si>
  <si>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</si>
  <si>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</si>
  <si>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</si>
  <si>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</si>
  <si>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</si>
  <si>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</si>
  <si>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</si>
  <si>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</si>
  <si>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</si>
  <si>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</si>
  <si>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</si>
  <si>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</si>
  <si>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</si>
  <si>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</si>
  <si>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</si>
  <si>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</si>
  <si>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</si>
  <si>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</si>
  <si>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</si>
  <si>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</si>
  <si>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</si>
  <si>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</si>
  <si>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</si>
  <si>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</si>
  <si>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</si>
  <si>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</si>
  <si>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</si>
  <si>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</si>
  <si>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</si>
  <si>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</si>
  <si>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</si>
  <si>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</si>
  <si>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</si>
  <si>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</si>
  <si>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</si>
  <si>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</si>
  <si>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</si>
  <si>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</si>
  <si>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</si>
  <si>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</si>
  <si>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</si>
  <si>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</si>
  <si>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</si>
  <si>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</si>
  <si>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</si>
  <si>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</si>
  <si>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</si>
  <si>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</si>
  <si>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</si>
  <si>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</si>
  <si>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</si>
  <si>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</si>
  <si>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</si>
  <si>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</si>
  <si>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</si>
  <si>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</si>
  <si>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</si>
  <si>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</si>
  <si>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</si>
  <si>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</si>
  <si>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</si>
  <si>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</si>
  <si>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</si>
  <si>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</si>
  <si>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</si>
  <si>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</si>
  <si>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</si>
  <si>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</si>
  <si>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</si>
  <si>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</si>
  <si>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</si>
  <si>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</si>
  <si>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</si>
  <si>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</si>
  <si>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</si>
  <si>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</si>
  <si>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</si>
  <si>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</si>
  <si>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</si>
  <si>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</si>
  <si>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</si>
  <si>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</si>
  <si>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</si>
  <si>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</si>
  <si>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</si>
  <si>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</si>
  <si>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</si>
  <si>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</si>
  <si>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</si>
  <si>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</si>
  <si>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</si>
  <si>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</si>
  <si>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</si>
  <si>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</si>
  <si>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</si>
  <si>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</si>
  <si>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</si>
  <si>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</si>
  <si>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</si>
  <si>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</si>
  <si>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</si>
  <si>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</si>
  <si>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</si>
  <si>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</si>
  <si>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</si>
  <si>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</si>
  <si>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</si>
  <si>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</si>
  <si>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</si>
  <si>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</si>
  <si>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</si>
  <si>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</si>
  <si>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</si>
  <si>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</si>
  <si>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</si>
  <si>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</si>
  <si>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</si>
  <si>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</si>
  <si>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</si>
  <si>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</si>
  <si>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</si>
  <si>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</si>
  <si>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</si>
  <si>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</si>
  <si>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</si>
  <si>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</si>
  <si>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</si>
  <si>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</si>
  <si>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</si>
  <si>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</si>
  <si>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</si>
  <si>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</si>
  <si>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</si>
  <si>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</si>
  <si>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</si>
  <si>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</si>
  <si>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</si>
  <si>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</si>
  <si>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</si>
  <si>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</si>
  <si>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</si>
  <si>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</si>
  <si>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</si>
  <si>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</si>
  <si>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</si>
  <si>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</si>
  <si>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</si>
  <si>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</si>
  <si>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</si>
  <si>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</si>
  <si>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</si>
  <si>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</si>
  <si>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</si>
  <si>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</si>
  <si>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</si>
  <si>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</si>
  <si>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</si>
  <si>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</si>
  <si>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</si>
  <si>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</si>
  <si>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</si>
  <si>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</si>
  <si>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</si>
  <si>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</si>
  <si>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</si>
  <si>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</si>
  <si>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</si>
  <si>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</si>
  <si>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</si>
  <si>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</si>
  <si>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</si>
  <si>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</si>
  <si>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</si>
  <si>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</si>
  <si>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</si>
  <si>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</si>
  <si>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</si>
  <si>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</si>
  <si>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</si>
  <si>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</si>
  <si>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</si>
  <si>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</si>
  <si>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</si>
  <si>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</si>
  <si>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</si>
  <si>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</si>
  <si>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</si>
  <si>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</si>
  <si>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</si>
  <si>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</si>
  <si>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</si>
  <si>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</si>
  <si>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</si>
  <si>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</si>
  <si>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</si>
  <si>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</si>
  <si>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</si>
  <si>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</si>
  <si>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</si>
  <si>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</si>
  <si>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</si>
  <si>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</si>
  <si>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</si>
  <si>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</si>
  <si>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</si>
  <si>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</si>
  <si>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</si>
  <si>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</si>
  <si>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</si>
  <si>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</si>
  <si>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</si>
  <si>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</si>
  <si>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</si>
  <si>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</si>
  <si>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</si>
  <si>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</si>
  <si>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</si>
  <si>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</si>
  <si>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</si>
  <si>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</si>
  <si>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</si>
  <si>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</si>
  <si>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</si>
  <si>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</si>
  <si>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</si>
  <si>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</si>
  <si>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</si>
  <si>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</si>
  <si>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</si>
  <si>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</si>
  <si>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</si>
  <si>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</si>
  <si>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</si>
  <si>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</si>
  <si>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</si>
  <si>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</si>
  <si>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</si>
  <si>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</si>
  <si>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</si>
  <si>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</si>
  <si>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</si>
  <si>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</si>
  <si>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</si>
  <si>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</si>
  <si>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</si>
  <si>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</si>
  <si>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</si>
  <si>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</si>
  <si>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</si>
  <si>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</si>
  <si>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</si>
  <si>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</si>
  <si>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</si>
  <si>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</si>
  <si>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</si>
  <si>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</si>
  <si>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</si>
  <si>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</si>
  <si>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</si>
  <si>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</si>
  <si>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</si>
  <si>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</si>
  <si>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</si>
  <si>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</si>
  <si>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</si>
  <si>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</si>
  <si>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</si>
  <si>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</si>
  <si>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</si>
  <si>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</si>
  <si>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</si>
  <si>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</si>
  <si>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</si>
  <si>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</si>
  <si>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</si>
  <si>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</si>
  <si>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</si>
  <si>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</si>
  <si>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</si>
  <si>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</si>
  <si>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</si>
  <si>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</si>
  <si>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</si>
  <si>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</si>
  <si>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</si>
  <si>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</si>
  <si>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</si>
  <si>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</si>
  <si>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</si>
  <si>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</si>
  <si>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</si>
  <si>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</si>
  <si>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</si>
  <si>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</si>
  <si>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</si>
  <si>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</si>
  <si>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</si>
  <si>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</si>
  <si>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</si>
  <si>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</si>
  <si>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</si>
  <si>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</si>
  <si>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</si>
  <si>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</si>
  <si>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</si>
  <si>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</si>
  <si>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</si>
  <si>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</si>
  <si>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</si>
  <si>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</si>
  <si>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</si>
  <si>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</si>
  <si>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</si>
  <si>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</si>
  <si>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</si>
  <si>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</si>
  <si>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</si>
  <si>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</si>
  <si>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</si>
  <si>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</si>
  <si>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</si>
  <si>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</si>
  <si>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</si>
  <si>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</si>
  <si>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</si>
  <si>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</si>
  <si>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</si>
  <si>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</si>
  <si>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</si>
  <si>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</si>
  <si>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</si>
  <si>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</si>
  <si>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</si>
  <si>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</si>
  <si>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</si>
  <si>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</si>
  <si>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</si>
  <si>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</si>
  <si>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</si>
  <si>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</si>
  <si>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</si>
  <si>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</si>
  <si>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</si>
  <si>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</si>
  <si>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</si>
  <si>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</si>
  <si>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</si>
  <si>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</si>
  <si>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</si>
  <si>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</si>
  <si>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</si>
  <si>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</si>
  <si>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</si>
  <si>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</si>
  <si>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</si>
  <si>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</si>
  <si>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</si>
  <si>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</si>
  <si>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</si>
  <si>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</si>
  <si>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</si>
  <si>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</si>
  <si>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</si>
  <si>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</si>
  <si>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</si>
  <si>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</si>
  <si>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</si>
  <si>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</si>
  <si>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</si>
  <si>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</si>
  <si>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</si>
  <si>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</si>
  <si>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</si>
  <si>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</si>
  <si>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</si>
  <si>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</si>
  <si>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</si>
  <si>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</si>
  <si>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</si>
  <si>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</si>
  <si>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</si>
  <si>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</si>
  <si>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</si>
  <si>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</si>
  <si>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</si>
  <si>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</si>
  <si>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</si>
  <si>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</si>
  <si>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</si>
  <si>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</si>
  <si>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</si>
  <si>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</si>
  <si>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</si>
  <si>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</si>
  <si>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</si>
  <si>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</si>
  <si>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</si>
  <si>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</si>
  <si>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</si>
  <si>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</si>
  <si>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</si>
  <si>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</si>
  <si>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</si>
  <si>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</si>
  <si>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</si>
  <si>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</si>
  <si>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</si>
  <si>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</si>
  <si>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</si>
  <si>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</si>
  <si>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</si>
  <si>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</si>
  <si>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</si>
  <si>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</si>
  <si>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</si>
  <si>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</si>
  <si>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</si>
  <si>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</si>
  <si>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</si>
  <si>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</si>
  <si>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</si>
  <si>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</si>
  <si>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</si>
  <si>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</si>
  <si>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</si>
  <si>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</si>
  <si>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</si>
  <si>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</si>
  <si>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</si>
  <si>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</si>
  <si>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</si>
  <si>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</si>
  <si>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</si>
  <si>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</si>
  <si>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</si>
  <si>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</si>
  <si>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</si>
  <si>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</si>
  <si>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</si>
  <si>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</si>
  <si>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</si>
  <si>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</si>
  <si>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</si>
  <si>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</si>
  <si>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</si>
  <si>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</si>
  <si>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</si>
  <si>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</si>
  <si>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</si>
  <si>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</si>
  <si>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</si>
  <si>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</si>
  <si>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</si>
  <si>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</si>
  <si>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</si>
  <si>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</si>
  <si>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</si>
  <si>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</si>
  <si>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</si>
  <si>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</si>
  <si>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</si>
  <si>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</si>
  <si>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</si>
  <si>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</si>
  <si>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</si>
  <si>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</si>
  <si>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</si>
  <si>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</si>
  <si>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</si>
  <si>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</si>
  <si>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</si>
  <si>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</si>
  <si>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</si>
  <si>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</si>
  <si>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</si>
  <si>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</si>
  <si>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</si>
  <si>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</si>
  <si>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</si>
  <si>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</si>
  <si>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</si>
  <si>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</si>
  <si>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</si>
  <si>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</si>
  <si>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</si>
  <si>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</si>
  <si>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</si>
  <si>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</si>
  <si>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</si>
  <si>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</si>
  <si>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</si>
  <si>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</si>
  <si>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</si>
  <si>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</si>
  <si>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</si>
  <si>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</si>
  <si>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</si>
  <si>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</si>
  <si>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</si>
  <si>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</si>
  <si>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</si>
  <si>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</si>
  <si>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</si>
  <si>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</si>
  <si>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</si>
  <si>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</si>
  <si>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</si>
  <si>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</si>
  <si>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</si>
  <si>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</si>
  <si>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</si>
  <si>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</si>
  <si>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</si>
  <si>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</si>
  <si>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</si>
  <si>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</si>
  <si>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</si>
  <si>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</si>
  <si>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</si>
  <si>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</si>
  <si>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</si>
  <si>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</si>
  <si>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</si>
  <si>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</si>
  <si>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</si>
  <si>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</si>
  <si>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</si>
  <si>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</si>
  <si>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</si>
  <si>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</si>
  <si>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</si>
  <si>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</si>
  <si>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</si>
  <si>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</si>
  <si>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</si>
  <si>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</si>
  <si>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</si>
  <si>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</si>
  <si>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</si>
  <si>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</si>
  <si>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</si>
  <si>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</si>
  <si>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</si>
  <si>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</si>
  <si>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</si>
  <si>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</si>
  <si>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</si>
  <si>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</si>
  <si>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</si>
  <si>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</si>
  <si>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</si>
  <si>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</si>
  <si>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</si>
  <si>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</si>
  <si>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</si>
  <si>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</si>
  <si>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</si>
  <si>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</si>
  <si>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</si>
  <si>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</si>
  <si>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</si>
  <si>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</si>
  <si>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</si>
  <si>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</si>
  <si>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</si>
  <si>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</si>
  <si>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</si>
  <si>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</si>
  <si>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</si>
  <si>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</si>
  <si>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</si>
  <si>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</si>
  <si>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</si>
  <si>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</si>
  <si>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</si>
  <si>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</si>
  <si>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</si>
  <si>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</si>
  <si>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</si>
  <si>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</si>
  <si>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</si>
  <si>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</si>
  <si>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</si>
  <si>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</si>
  <si>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</si>
  <si>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</si>
  <si>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</si>
  <si>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</si>
  <si>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</si>
  <si>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</si>
  <si>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</si>
  <si>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</si>
  <si>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</si>
  <si>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</si>
  <si>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</si>
  <si>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</si>
  <si>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</si>
  <si>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</si>
  <si>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</si>
  <si>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</si>
  <si>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</si>
  <si>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</si>
  <si>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</si>
  <si>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</si>
  <si>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</si>
  <si>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</si>
  <si>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</si>
  <si>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</si>
  <si>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</si>
  <si>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</si>
  <si>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</si>
  <si>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</si>
  <si>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</si>
  <si>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</si>
  <si>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</si>
  <si>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</si>
  <si>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</si>
  <si>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</si>
  <si>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</si>
  <si>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</si>
  <si>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</si>
  <si>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</si>
  <si>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</si>
  <si>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</si>
  <si>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</si>
  <si>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</si>
  <si>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</si>
  <si>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</si>
  <si>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</si>
  <si>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</si>
  <si>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</si>
  <si>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</si>
  <si>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</si>
  <si>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</si>
  <si>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</si>
  <si>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</si>
  <si>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</si>
  <si>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</si>
  <si>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</si>
  <si>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</si>
  <si>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</si>
  <si>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</si>
  <si>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</si>
  <si>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</si>
  <si>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</si>
  <si>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</si>
  <si>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</si>
  <si>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</si>
  <si>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</si>
  <si>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</si>
  <si>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</si>
  <si>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</si>
  <si>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</si>
  <si>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</si>
  <si>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</si>
  <si>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</si>
  <si>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</si>
  <si>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</si>
  <si>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</si>
  <si>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</si>
  <si>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</si>
  <si>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</si>
  <si>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</si>
  <si>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</si>
  <si>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</si>
  <si>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</si>
  <si>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</si>
  <si>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</si>
  <si>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</si>
  <si>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</si>
  <si>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</si>
  <si>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</si>
  <si>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</si>
  <si>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</si>
  <si>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</si>
  <si>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</si>
  <si>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</si>
  <si>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</si>
  <si>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</si>
  <si>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</si>
  <si>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</si>
  <si>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</si>
  <si>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</si>
  <si>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</si>
  <si>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</si>
  <si>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</si>
  <si>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</si>
  <si>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</si>
  <si>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</si>
  <si>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</si>
  <si>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</si>
  <si>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</si>
  <si>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</si>
  <si>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</si>
  <si>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</si>
  <si>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</si>
  <si>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</si>
  <si>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</si>
  <si>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</si>
  <si>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</si>
  <si>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</si>
  <si>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</si>
  <si>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</si>
  <si>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</si>
  <si>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</si>
  <si>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</si>
  <si>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</si>
  <si>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</si>
  <si>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</si>
  <si>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</si>
  <si>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</si>
  <si>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</si>
  <si>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</si>
  <si>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</si>
  <si>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</si>
  <si>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</si>
  <si>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</si>
  <si>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</si>
  <si>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</si>
  <si>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</si>
  <si>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</si>
  <si>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</si>
  <si>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</si>
  <si>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</si>
  <si>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</si>
  <si>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</si>
  <si>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</si>
  <si>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</si>
  <si>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</si>
  <si>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</si>
  <si>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</si>
  <si>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</si>
  <si>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</si>
  <si>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</si>
  <si>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</si>
  <si>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</si>
  <si>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</si>
  <si>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</si>
  <si>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</si>
  <si>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</si>
  <si>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</si>
  <si>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</si>
  <si>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</si>
  <si>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</si>
  <si>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</si>
  <si>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</si>
  <si>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</si>
  <si>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</si>
  <si>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</si>
  <si>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</si>
  <si>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</si>
  <si>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</si>
  <si>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</si>
  <si>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</si>
  <si>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</si>
  <si>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</si>
  <si>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</si>
  <si>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</si>
  <si>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</si>
  <si>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</si>
  <si>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</si>
  <si>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</si>
  <si>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</si>
  <si>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</si>
  <si>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</si>
  <si>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</si>
  <si>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</si>
  <si>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</si>
  <si>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</si>
  <si>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</si>
  <si>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</si>
  <si>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</si>
  <si>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</si>
  <si>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</si>
  <si>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</si>
  <si>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</si>
  <si>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</si>
  <si>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</si>
  <si>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</si>
  <si>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</si>
  <si>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</si>
  <si>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</si>
  <si>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</si>
  <si>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</si>
  <si>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</si>
  <si>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</si>
  <si>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</si>
  <si>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</si>
  <si>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</si>
  <si>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</si>
  <si>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</si>
  <si>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</si>
  <si>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</si>
  <si>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</si>
  <si>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</si>
  <si>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</si>
  <si>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</si>
  <si>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</si>
  <si>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</si>
  <si>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</si>
  <si>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</si>
  <si>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</si>
  <si>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</si>
  <si>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</si>
  <si>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</si>
  <si>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</si>
  <si>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</si>
  <si>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</si>
  <si>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</si>
  <si>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</si>
  <si>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</si>
  <si>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</si>
  <si>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</si>
  <si>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</si>
  <si>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</si>
  <si>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</si>
  <si>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</si>
  <si>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</si>
  <si>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</si>
  <si>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</si>
  <si>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</si>
  <si>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</si>
  <si>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</si>
  <si>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</si>
  <si>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</si>
  <si>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</si>
  <si>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</si>
  <si>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</si>
  <si>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</si>
  <si>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</si>
  <si>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</si>
  <si>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</si>
  <si>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</si>
  <si>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</si>
  <si>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</si>
  <si>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</si>
  <si>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</si>
  <si>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</si>
  <si>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</si>
  <si>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</si>
  <si>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</si>
  <si>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</si>
  <si>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</si>
  <si>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</si>
  <si>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</si>
  <si>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</si>
  <si>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</si>
  <si>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</si>
  <si>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</si>
  <si>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</si>
  <si>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</si>
  <si>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</si>
  <si>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</si>
  <si>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</si>
  <si>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</si>
  <si>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</si>
  <si>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</si>
  <si>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</si>
  <si>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</si>
  <si>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</si>
  <si>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</si>
  <si>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</si>
  <si>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</si>
  <si>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</si>
  <si>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</si>
  <si>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</si>
  <si>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</si>
  <si>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</si>
  <si>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</si>
  <si>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</si>
  <si>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</si>
  <si>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</si>
  <si>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</si>
  <si>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</si>
  <si>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</si>
  <si>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</si>
  <si>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</si>
  <si>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</si>
  <si>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</si>
  <si>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</si>
  <si>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</si>
  <si>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</si>
  <si>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</si>
  <si>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</si>
  <si>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</si>
  <si>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</si>
  <si>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</si>
  <si>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</si>
  <si>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</si>
  <si>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</si>
  <si>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</si>
  <si>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</si>
  <si>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</si>
  <si>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</si>
  <si>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</si>
  <si>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</si>
  <si>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</si>
  <si>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</si>
  <si>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</si>
  <si>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</si>
  <si>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</si>
  <si>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</si>
  <si>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</si>
  <si>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</si>
  <si>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</si>
  <si>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</si>
  <si>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</si>
  <si>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</si>
  <si>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</si>
  <si>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</si>
  <si>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</si>
  <si>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</si>
  <si>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</si>
  <si>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</si>
  <si>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</si>
  <si>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</si>
  <si>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</si>
  <si>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</si>
  <si>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</si>
  <si>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</si>
  <si>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</si>
  <si>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</si>
  <si>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</si>
  <si>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</si>
  <si>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</si>
  <si>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</si>
  <si>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</si>
  <si>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</si>
  <si>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</si>
  <si>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</si>
  <si>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</si>
  <si>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</si>
  <si>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</si>
  <si>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</si>
  <si>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</si>
  <si>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</si>
  <si>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</si>
  <si>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</si>
  <si>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</si>
  <si>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</si>
  <si>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</si>
  <si>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</si>
  <si>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</si>
  <si>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</si>
  <si>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</si>
  <si>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</si>
  <si>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</si>
  <si>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</si>
  <si>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</si>
  <si>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</si>
  <si>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</si>
  <si>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</si>
  <si>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</si>
  <si>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</si>
  <si>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</si>
  <si>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</si>
  <si>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</si>
  <si>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</si>
  <si>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</si>
  <si>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</si>
  <si>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</si>
  <si>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</si>
  <si>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</si>
  <si>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</si>
  <si>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</si>
  <si>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</si>
  <si>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</si>
  <si>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</si>
  <si>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</si>
  <si>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</si>
  <si>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</si>
  <si>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</si>
  <si>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</si>
  <si>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</si>
  <si>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</si>
  <si>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</si>
  <si>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</si>
  <si>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</si>
  <si>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</si>
  <si>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</si>
  <si>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</si>
  <si>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</si>
  <si>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</si>
  <si>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</si>
  <si>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</si>
  <si>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</si>
  <si>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</si>
  <si>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</si>
  <si>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</si>
  <si>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</si>
  <si>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</si>
  <si>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</si>
  <si>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</si>
  <si>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</si>
  <si>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</si>
  <si>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</si>
  <si>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</si>
  <si>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</si>
  <si>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</si>
  <si>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</si>
  <si>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</si>
  <si>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</si>
  <si>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</si>
  <si>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</si>
  <si>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</si>
  <si>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</si>
  <si>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</si>
  <si>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</si>
  <si>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</si>
  <si>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</si>
  <si>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</si>
  <si>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</si>
  <si>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</si>
  <si>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</si>
  <si>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</si>
  <si>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</si>
  <si>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</si>
  <si>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</si>
  <si>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</si>
  <si>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</si>
  <si>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</si>
  <si>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</si>
  <si>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</si>
  <si>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</si>
  <si>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</si>
  <si>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</si>
  <si>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</si>
  <si>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</si>
  <si>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</si>
  <si>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</si>
  <si>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</si>
  <si>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</si>
  <si>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</si>
  <si>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</si>
  <si>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</si>
  <si>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</si>
  <si>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</si>
  <si>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</si>
  <si>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</si>
  <si>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</si>
  <si>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</si>
  <si>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</si>
  <si>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</si>
  <si>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</si>
  <si>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</si>
  <si>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</si>
  <si>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</si>
  <si>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</si>
  <si>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</si>
  <si>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</si>
  <si>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</si>
  <si>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</si>
  <si>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</si>
  <si>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</si>
  <si>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</si>
  <si>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</si>
  <si>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</si>
  <si>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</si>
  <si>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</si>
  <si>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</si>
  <si>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</si>
  <si>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</si>
  <si>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</si>
  <si>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</si>
  <si>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</si>
  <si>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</si>
  <si>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</si>
  <si>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</si>
  <si>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</si>
  <si>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</si>
  <si>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</si>
  <si>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</si>
  <si>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</si>
  <si>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</si>
  <si>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</si>
  <si>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</si>
  <si>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</si>
  <si>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</si>
  <si>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</si>
  <si>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</si>
  <si>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</si>
  <si>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</si>
  <si>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</si>
  <si>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</si>
  <si>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</si>
  <si>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</si>
  <si>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</si>
  <si>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</si>
  <si>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</si>
  <si>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</si>
  <si>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</si>
  <si>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</si>
  <si>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</si>
  <si>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</si>
  <si>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</si>
  <si>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</si>
  <si>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</si>
  <si>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</si>
  <si>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</si>
  <si>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</si>
  <si>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</si>
  <si>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</si>
  <si>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</si>
  <si>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</si>
  <si>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</si>
  <si>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</si>
  <si>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</si>
  <si>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</si>
  <si>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</si>
  <si>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</si>
  <si>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</si>
  <si>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</si>
  <si>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</si>
  <si>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</si>
  <si>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</si>
  <si>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</si>
  <si>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</si>
  <si>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</si>
  <si>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</si>
  <si>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</si>
  <si>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</si>
  <si>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</si>
  <si>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</si>
  <si>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</si>
  <si>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</si>
  <si>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</si>
  <si>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</si>
  <si>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</si>
  <si>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</si>
  <si>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</si>
  <si>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</si>
  <si>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</si>
  <si>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</si>
  <si>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</si>
  <si>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</si>
  <si>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</si>
  <si>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</si>
  <si>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</si>
  <si>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</si>
  <si>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</si>
  <si>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</si>
  <si>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</si>
  <si>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</si>
  <si>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</si>
  <si>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</si>
  <si>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</si>
  <si>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</si>
  <si>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</si>
  <si>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</si>
  <si>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</si>
  <si>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</si>
  <si>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</si>
  <si>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</si>
  <si>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</si>
  <si>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</si>
  <si>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</si>
  <si>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</si>
  <si>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</si>
  <si>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</si>
  <si>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</si>
  <si>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</si>
  <si>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</si>
  <si>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</si>
  <si>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</si>
  <si>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</si>
  <si>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</si>
  <si>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</si>
  <si>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</si>
  <si>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</si>
  <si>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</si>
  <si>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</si>
  <si>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</si>
  <si>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</si>
  <si>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</si>
  <si>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</si>
  <si>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</si>
  <si>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</si>
  <si>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</si>
  <si>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</si>
  <si>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</si>
  <si>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</si>
  <si>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</si>
  <si>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</si>
  <si>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</si>
  <si>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</si>
  <si>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</si>
  <si>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</si>
  <si>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</si>
  <si>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</si>
  <si>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</si>
  <si>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</si>
  <si>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</si>
  <si>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</si>
  <si>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</si>
  <si>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</si>
  <si>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</si>
  <si>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</si>
  <si>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</si>
  <si>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</si>
  <si>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</si>
  <si>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</si>
  <si>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</si>
  <si>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</si>
  <si>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</si>
  <si>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</si>
  <si>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</si>
  <si>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</si>
  <si>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</si>
  <si>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</si>
  <si>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</si>
  <si>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</si>
  <si>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</si>
  <si>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</si>
  <si>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</si>
  <si>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</si>
  <si>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</si>
  <si>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</si>
  <si>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</si>
  <si>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</si>
  <si>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</si>
  <si>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</si>
  <si>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</si>
  <si>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</si>
  <si>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</si>
  <si>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</si>
  <si>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</si>
  <si>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</si>
  <si>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</si>
  <si>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</si>
  <si>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</si>
  <si>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</si>
  <si>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</si>
  <si>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</si>
  <si>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</si>
  <si>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</si>
  <si>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</si>
  <si>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</si>
  <si>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</si>
  <si>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</si>
  <si>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</si>
  <si>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</si>
  <si>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</si>
  <si>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</si>
  <si>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</si>
  <si>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</si>
  <si>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</si>
  <si>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</si>
  <si>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</si>
  <si>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</si>
  <si>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</si>
  <si>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</si>
  <si>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</si>
  <si>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</si>
  <si>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</si>
  <si>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</si>
  <si>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</si>
  <si>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</si>
  <si>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</si>
  <si>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</si>
  <si>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</si>
  <si>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</si>
  <si>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</si>
  <si>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</si>
  <si>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</si>
  <si>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</si>
  <si>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</si>
  <si>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</si>
  <si>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</si>
  <si>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</si>
  <si>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</si>
  <si>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</si>
  <si>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</si>
  <si>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</si>
  <si>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</si>
  <si>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</si>
  <si>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</si>
  <si>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</si>
  <si>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</si>
  <si>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</si>
  <si>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</si>
  <si>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</si>
  <si>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</si>
  <si>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</si>
  <si>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</si>
  <si>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</si>
  <si>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</si>
  <si>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</si>
  <si>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</si>
  <si>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</si>
  <si>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</si>
  <si>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</si>
  <si>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</si>
  <si>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</si>
  <si>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</si>
  <si>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County</t>
  </si>
  <si>
    <t>% Change</t>
  </si>
  <si>
    <t>Metro Area</t>
  </si>
  <si>
    <t>SE WI Area</t>
  </si>
  <si>
    <t>July Sales</t>
  </si>
  <si>
    <t>July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</si>
</sst>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16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vertical="center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8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 wrapText="1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12" zoomScaleNormal="100" workbookViewId="0">
      <selection activeCell="AF75" sqref="AF75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hidden="1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8.88671875" style="395" customWidth="1"/>
    <col min="27" max="16384" width="8.88671875" style="395"/>
  </cols>
  <sheetData>
    <row r="1" spans="1:25" ht="12.75" customHeight="1" x14ac:dyDescent="0.4">
      <c r="A1" s="394">
        <f ca="1">TODAY()</f>
        <v>45881</v>
      </c>
      <c r="G1" s="396" t="s">
        <v>97</v>
      </c>
      <c r="H1" s="397"/>
      <c r="I1" s="397"/>
      <c r="J1" s="397"/>
      <c r="N1" s="394">
        <f ca="1">TODAY()</f>
        <v>45881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11" si="0">(+D5-B5)/B5</f>
        <v>0.28911834789515489</v>
      </c>
      <c r="F5" s="400">
        <f t="shared" ref="F5:F11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11" si="2">(+J5-H5)/H5</f>
        <v>0.13242009132420091</v>
      </c>
      <c r="L5" s="400">
        <f t="shared" ref="L5:L11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400">
        <f t="shared" si="0"/>
        <v>6.6459902525476303E-2</v>
      </c>
      <c r="F10" s="400">
        <f t="shared" si="1"/>
        <v>0.12005583992554676</v>
      </c>
      <c r="H10" s="6">
        <v>1866</v>
      </c>
      <c r="I10" s="6">
        <v>1759</v>
      </c>
      <c r="J10" s="6">
        <v>1951</v>
      </c>
      <c r="K10" s="400">
        <f t="shared" si="2"/>
        <v>4.5551982851018219E-2</v>
      </c>
      <c r="L10" s="400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400">
        <f t="shared" si="4"/>
        <v>6.6459902525476303E-2</v>
      </c>
      <c r="S10" s="400">
        <f t="shared" si="5"/>
        <v>0.12005583992554676</v>
      </c>
      <c r="U10" s="6">
        <v>1866</v>
      </c>
      <c r="V10" s="6">
        <v>1759</v>
      </c>
      <c r="W10" s="6">
        <v>1951</v>
      </c>
      <c r="X10" s="400">
        <f t="shared" si="6"/>
        <v>4.5551982851018219E-2</v>
      </c>
      <c r="Y10" s="400">
        <f t="shared" si="7"/>
        <v>0.10915292779988629</v>
      </c>
    </row>
    <row r="11" spans="1:25" ht="12.75" customHeight="1" x14ac:dyDescent="0.4">
      <c r="A11" s="395" t="s">
        <v>104</v>
      </c>
      <c r="B11" s="6">
        <v>2093</v>
      </c>
      <c r="C11" s="6">
        <v>2256</v>
      </c>
      <c r="D11" s="6">
        <v>2431</v>
      </c>
      <c r="E11" s="400">
        <f t="shared" si="0"/>
        <v>0.16149068322981366</v>
      </c>
      <c r="F11" s="400">
        <f t="shared" si="1"/>
        <v>7.7570921985815597E-2</v>
      </c>
      <c r="H11" s="6">
        <v>1734</v>
      </c>
      <c r="I11" s="6">
        <v>1831</v>
      </c>
      <c r="J11" s="6">
        <v>1828</v>
      </c>
      <c r="K11" s="400">
        <f t="shared" si="2"/>
        <v>5.4209919261822379E-2</v>
      </c>
      <c r="L11" s="400">
        <f t="shared" si="3"/>
        <v>-1.6384489350081922E-3</v>
      </c>
      <c r="N11" s="395" t="s">
        <v>104</v>
      </c>
      <c r="O11" s="6">
        <v>2093</v>
      </c>
      <c r="P11" s="6">
        <v>2256</v>
      </c>
      <c r="Q11" s="6">
        <v>2431</v>
      </c>
      <c r="R11" s="400">
        <f t="shared" si="4"/>
        <v>0.16149068322981366</v>
      </c>
      <c r="S11" s="400">
        <f t="shared" si="5"/>
        <v>7.7570921985815597E-2</v>
      </c>
      <c r="U11" s="6">
        <v>1734</v>
      </c>
      <c r="V11" s="6">
        <v>1831</v>
      </c>
      <c r="W11" s="6">
        <v>1828</v>
      </c>
      <c r="X11" s="400">
        <f t="shared" si="6"/>
        <v>5.4209919261822379E-2</v>
      </c>
      <c r="Y11" s="400">
        <f t="shared" si="7"/>
        <v>-1.6384489350081922E-3</v>
      </c>
    </row>
    <row r="12" spans="1:25" ht="13.95" customHeight="1" x14ac:dyDescent="0.4">
      <c r="A12" s="395" t="s">
        <v>105</v>
      </c>
      <c r="B12" s="6"/>
      <c r="C12" s="6"/>
      <c r="D12" s="6"/>
      <c r="E12" s="400"/>
      <c r="F12" s="400"/>
      <c r="H12" s="6"/>
      <c r="I12" s="6"/>
      <c r="J12" s="6"/>
      <c r="K12" s="400"/>
      <c r="L12" s="400"/>
      <c r="N12" s="395" t="s">
        <v>105</v>
      </c>
      <c r="O12" s="6">
        <v>2363</v>
      </c>
      <c r="P12" s="6">
        <v>2320</v>
      </c>
      <c r="Q12" s="6"/>
      <c r="R12" s="400">
        <f t="shared" si="4"/>
        <v>-1</v>
      </c>
      <c r="S12" s="400">
        <f t="shared" si="5"/>
        <v>-1</v>
      </c>
      <c r="U12" s="6">
        <v>1798</v>
      </c>
      <c r="V12" s="6">
        <v>1752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4">
      <c r="A13" s="395" t="s">
        <v>106</v>
      </c>
      <c r="B13" s="6"/>
      <c r="C13" s="6"/>
      <c r="D13" s="6"/>
      <c r="E13" s="400"/>
      <c r="F13" s="400"/>
      <c r="H13" s="6"/>
      <c r="I13" s="6"/>
      <c r="J13" s="6"/>
      <c r="K13" s="400"/>
      <c r="L13" s="400"/>
      <c r="N13" s="395" t="s">
        <v>106</v>
      </c>
      <c r="O13" s="6">
        <v>2114</v>
      </c>
      <c r="P13" s="6">
        <v>2325</v>
      </c>
      <c r="Q13" s="6"/>
      <c r="R13" s="400">
        <f t="shared" si="4"/>
        <v>-1</v>
      </c>
      <c r="S13" s="400">
        <f t="shared" si="5"/>
        <v>-1</v>
      </c>
      <c r="U13" s="6">
        <v>1542</v>
      </c>
      <c r="V13" s="6">
        <v>1513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12684</v>
      </c>
      <c r="C18" s="395">
        <f>SUM(C5:C16)</f>
        <v>13841</v>
      </c>
      <c r="D18" s="395">
        <f>SUM(D5:D16)</f>
        <v>14616</v>
      </c>
      <c r="E18" s="400">
        <f>(+D18-B18)/B18</f>
        <v>0.15231788079470199</v>
      </c>
      <c r="F18" s="400">
        <f>(+D18-C18)/C18</f>
        <v>5.5993064084964961E-2</v>
      </c>
      <c r="H18" s="395">
        <f>SUM(H5:H16)</f>
        <v>9658</v>
      </c>
      <c r="I18" s="395">
        <f>SUM(I5:I16)</f>
        <v>10317</v>
      </c>
      <c r="J18" s="395">
        <f>SUM(J5:J16)</f>
        <v>10393</v>
      </c>
      <c r="K18" s="400">
        <f>(+J18-H18)/H18</f>
        <v>7.6102712776972462E-2</v>
      </c>
      <c r="L18" s="400">
        <f>(+J18-I18)/I18</f>
        <v>7.3664825046040518E-3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14616</v>
      </c>
      <c r="R18" s="400">
        <f>(+Q18-O18)/O18</f>
        <v>-0.32498960883018518</v>
      </c>
      <c r="S18" s="400">
        <f>(+Q18-P18)/P18</f>
        <v>-0.36702611407041702</v>
      </c>
      <c r="U18" s="395">
        <f>SUM(U5:U16)</f>
        <v>17263</v>
      </c>
      <c r="V18" s="395">
        <f>SUM(V5:V16)</f>
        <v>18031</v>
      </c>
      <c r="W18" s="395">
        <f>SUM(W5:W16)</f>
        <v>10393</v>
      </c>
      <c r="X18" s="400">
        <f>(+W18-U18)/U18</f>
        <v>-0.39796095695997219</v>
      </c>
      <c r="Y18" s="400">
        <f>(+W18-V18)/V18</f>
        <v>-0.42360379346680715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29" si="8">(+D23-B23)/B23</f>
        <v>0.24681238615664844</v>
      </c>
      <c r="F23" s="400">
        <f t="shared" ref="F23:F29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29" si="10">(+J23-H23)/H23</f>
        <v>0.11685116851168512</v>
      </c>
      <c r="L23" s="400">
        <f t="shared" ref="L23:L29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400">
        <f t="shared" si="8"/>
        <v>4.9904942965779471E-2</v>
      </c>
      <c r="F28" s="400">
        <f t="shared" si="9"/>
        <v>0.11172622043281329</v>
      </c>
      <c r="H28" s="6">
        <v>1740</v>
      </c>
      <c r="I28" s="6">
        <v>1619</v>
      </c>
      <c r="J28" s="6">
        <v>1840</v>
      </c>
      <c r="K28" s="400">
        <f t="shared" si="10"/>
        <v>5.7471264367816091E-2</v>
      </c>
      <c r="L28" s="400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400">
        <f t="shared" si="12"/>
        <v>4.9904942965779471E-2</v>
      </c>
      <c r="S28" s="400">
        <f t="shared" si="13"/>
        <v>0.11172622043281329</v>
      </c>
      <c r="U28" s="6">
        <v>1740</v>
      </c>
      <c r="V28" s="6">
        <v>1619</v>
      </c>
      <c r="W28" s="6">
        <v>1840</v>
      </c>
      <c r="X28" s="400">
        <f t="shared" si="14"/>
        <v>5.7471264367816091E-2</v>
      </c>
      <c r="Y28" s="400">
        <f t="shared" si="15"/>
        <v>0.1365040148239654</v>
      </c>
    </row>
    <row r="29" spans="1:25" ht="12.75" customHeight="1" x14ac:dyDescent="0.4">
      <c r="A29" s="395" t="s">
        <v>104</v>
      </c>
      <c r="B29" s="6">
        <v>1931</v>
      </c>
      <c r="C29" s="6">
        <v>2019</v>
      </c>
      <c r="D29" s="6">
        <v>2187</v>
      </c>
      <c r="E29" s="400">
        <f t="shared" si="8"/>
        <v>0.13257379596064214</v>
      </c>
      <c r="F29" s="400">
        <f t="shared" si="9"/>
        <v>8.3209509658246653E-2</v>
      </c>
      <c r="H29" s="6">
        <v>1644</v>
      </c>
      <c r="I29" s="6">
        <v>1723</v>
      </c>
      <c r="J29" s="6">
        <v>1710</v>
      </c>
      <c r="K29" s="400">
        <f t="shared" si="10"/>
        <v>4.0145985401459854E-2</v>
      </c>
      <c r="L29" s="400">
        <f t="shared" si="11"/>
        <v>-7.5449796865931515E-3</v>
      </c>
      <c r="N29" s="395" t="s">
        <v>104</v>
      </c>
      <c r="O29" s="6">
        <v>1931</v>
      </c>
      <c r="P29" s="6">
        <v>2019</v>
      </c>
      <c r="Q29" s="6">
        <v>2187</v>
      </c>
      <c r="R29" s="400">
        <f t="shared" si="12"/>
        <v>0.13257379596064214</v>
      </c>
      <c r="S29" s="400">
        <f t="shared" si="13"/>
        <v>8.3209509658246653E-2</v>
      </c>
      <c r="U29" s="6">
        <v>1644</v>
      </c>
      <c r="V29" s="6">
        <v>1723</v>
      </c>
      <c r="W29" s="6">
        <v>1710</v>
      </c>
      <c r="X29" s="400">
        <f t="shared" si="14"/>
        <v>4.0145985401459854E-2</v>
      </c>
      <c r="Y29" s="400">
        <f t="shared" si="15"/>
        <v>-7.5449796865931515E-3</v>
      </c>
    </row>
    <row r="30" spans="1:25" ht="12.75" customHeight="1" x14ac:dyDescent="0.4">
      <c r="A30" s="395" t="s">
        <v>105</v>
      </c>
      <c r="B30" s="6"/>
      <c r="C30" s="6"/>
      <c r="D30" s="6"/>
      <c r="E30" s="400"/>
      <c r="F30" s="400"/>
      <c r="H30" s="6"/>
      <c r="I30" s="6"/>
      <c r="J30" s="6"/>
      <c r="K30" s="400"/>
      <c r="L30" s="400"/>
      <c r="N30" s="395" t="s">
        <v>105</v>
      </c>
      <c r="O30" s="6">
        <v>2170</v>
      </c>
      <c r="P30" s="6">
        <v>2120</v>
      </c>
      <c r="Q30" s="6"/>
      <c r="R30" s="400">
        <f t="shared" si="12"/>
        <v>-1</v>
      </c>
      <c r="S30" s="400">
        <f t="shared" si="13"/>
        <v>-1</v>
      </c>
      <c r="U30" s="6">
        <v>1697</v>
      </c>
      <c r="V30" s="6">
        <v>1646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4">
      <c r="A31" s="6" t="s">
        <v>106</v>
      </c>
      <c r="B31" s="6"/>
      <c r="C31" s="6"/>
      <c r="D31" s="6"/>
      <c r="E31" s="400"/>
      <c r="F31" s="400"/>
      <c r="H31" s="6"/>
      <c r="I31" s="6"/>
      <c r="J31" s="6"/>
      <c r="K31" s="400"/>
      <c r="L31" s="400"/>
      <c r="N31" s="6" t="s">
        <v>106</v>
      </c>
      <c r="O31" s="6">
        <v>1945</v>
      </c>
      <c r="P31" s="6">
        <v>2018</v>
      </c>
      <c r="Q31" s="6"/>
      <c r="R31" s="400">
        <f t="shared" si="12"/>
        <v>-1</v>
      </c>
      <c r="S31" s="400">
        <f t="shared" si="13"/>
        <v>-1</v>
      </c>
      <c r="U31" s="6">
        <v>1465</v>
      </c>
      <c r="V31" s="6">
        <v>1420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30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4">
      <c r="A36" s="395" t="s">
        <v>110</v>
      </c>
      <c r="B36" s="395">
        <f>SUM(B23:B34)</f>
        <v>11502</v>
      </c>
      <c r="C36" s="395">
        <f>SUM(C23:C34)</f>
        <v>12408</v>
      </c>
      <c r="D36" s="395">
        <f>SUM(D23:D34)</f>
        <v>13094</v>
      </c>
      <c r="E36" s="400">
        <f>(+D36-B36)/B36</f>
        <v>0.13841071118066423</v>
      </c>
      <c r="F36" s="400">
        <f>(+D36-C36)/C36</f>
        <v>5.5286911669890394E-2</v>
      </c>
      <c r="H36" s="395">
        <f>SUM(H23:H34)</f>
        <v>9040</v>
      </c>
      <c r="I36" s="395">
        <f>SUM(I23:I34)</f>
        <v>9554</v>
      </c>
      <c r="J36" s="395">
        <f>SUM(J23:J34)</f>
        <v>9657</v>
      </c>
      <c r="K36" s="400">
        <f>(+J36-H36)/H36</f>
        <v>6.8252212389380534E-2</v>
      </c>
      <c r="L36" s="400">
        <f>(+J36-I36)/I36</f>
        <v>1.0780824785430186E-2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13094</v>
      </c>
      <c r="R36" s="400">
        <f>(+Q36-O36)/O36</f>
        <v>-0.33244965587560538</v>
      </c>
      <c r="S36" s="400">
        <f>(+Q36-P36)/P36</f>
        <v>-0.36652152878567973</v>
      </c>
      <c r="U36" s="395">
        <f>SUM(U23:U34)</f>
        <v>16223</v>
      </c>
      <c r="V36" s="395">
        <f>SUM(V23:V34)</f>
        <v>16800</v>
      </c>
      <c r="W36" s="395">
        <f>SUM(W23:W34)</f>
        <v>9657</v>
      </c>
      <c r="X36" s="400">
        <f>(+W36-U36)/U36</f>
        <v>-0.40473401960179989</v>
      </c>
      <c r="Y36" s="400">
        <f>(+W36-V36)/V36</f>
        <v>-0.42517857142857141</v>
      </c>
    </row>
    <row r="37" spans="1:30" ht="12.75" customHeight="1" x14ac:dyDescent="0.4">
      <c r="E37" s="400"/>
      <c r="R37" s="400"/>
    </row>
    <row r="38" spans="1:30" ht="12.75" customHeight="1" x14ac:dyDescent="0.4">
      <c r="AA38" s="4" t="s">
        <v>7979</v>
      </c>
      <c r="AB38" s="6"/>
      <c r="AC38" s="6"/>
      <c r="AD38" s="6"/>
    </row>
    <row r="39" spans="1:30" ht="12.75" customHeight="1" x14ac:dyDescent="0.4">
      <c r="A39" s="394"/>
      <c r="G39" s="398" t="s">
        <v>111</v>
      </c>
      <c r="N39" s="394"/>
      <c r="T39" s="398" t="s">
        <v>111</v>
      </c>
      <c r="AA39" s="599" t="s">
        <v>7975</v>
      </c>
      <c r="AB39" s="600">
        <v>2024</v>
      </c>
      <c r="AC39" s="600">
        <v>2025</v>
      </c>
      <c r="AD39" s="601" t="s">
        <v>7976</v>
      </c>
    </row>
    <row r="40" spans="1:30" ht="12.75" customHeight="1" x14ac:dyDescent="0.4">
      <c r="A40" s="394">
        <f ca="1">TODAY()</f>
        <v>45881</v>
      </c>
      <c r="G40" s="398" t="s">
        <v>3</v>
      </c>
      <c r="N40" s="394">
        <f ca="1">TODAY()</f>
        <v>45881</v>
      </c>
      <c r="T40" s="398" t="s">
        <v>3</v>
      </c>
      <c r="AA40" s="602" t="s">
        <v>10</v>
      </c>
      <c r="AB40" s="6">
        <f>I49</f>
        <v>906</v>
      </c>
      <c r="AC40" s="6">
        <f>J49</f>
        <v>929</v>
      </c>
      <c r="AD40" s="603">
        <f>(AC40-AB40)/AB40</f>
        <v>2.5386313465783666E-2</v>
      </c>
    </row>
    <row r="41" spans="1:30" ht="12.75" customHeight="1" x14ac:dyDescent="0.4">
      <c r="AA41" s="604" t="s">
        <v>16</v>
      </c>
      <c r="AB41" s="6">
        <f>I68</f>
        <v>526</v>
      </c>
      <c r="AC41" s="6">
        <f>J68</f>
        <v>529</v>
      </c>
      <c r="AD41" s="603">
        <f t="shared" ref="AD41:AD43" si="16">(AC41-AB41)/AB41</f>
        <v>5.7034220532319393E-3</v>
      </c>
    </row>
    <row r="42" spans="1:30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AA42" s="602" t="s">
        <v>11</v>
      </c>
      <c r="AB42" s="6">
        <f>I87</f>
        <v>134</v>
      </c>
      <c r="AC42" s="6">
        <f>J87</f>
        <v>107</v>
      </c>
      <c r="AD42" s="603">
        <f t="shared" si="16"/>
        <v>-0.20149253731343283</v>
      </c>
    </row>
    <row r="43" spans="1:30" ht="12.75" customHeight="1" thickBot="1" x14ac:dyDescent="0.45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49" si="17">(+D43-B43)/B43</f>
        <v>0.25493171471927162</v>
      </c>
      <c r="F43" s="400">
        <f t="shared" ref="F43:F49" si="18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49" si="19">(+J43-H43)/H43</f>
        <v>8.7755102040816324E-2</v>
      </c>
      <c r="L43" s="400">
        <f t="shared" ref="L43:L49" si="20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1">(+Q43-O43)/O43</f>
        <v>0.25493171471927162</v>
      </c>
      <c r="S43" s="400">
        <f t="shared" ref="S43:S54" si="22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3">(+W43-U43)/U43</f>
        <v>8.7755102040816324E-2</v>
      </c>
      <c r="Y43" s="400">
        <f t="shared" ref="Y43:Y54" si="24">(+W43-V43)/V43</f>
        <v>-3.7383177570093459E-3</v>
      </c>
      <c r="AA43" s="605" t="s">
        <v>15</v>
      </c>
      <c r="AB43" s="606">
        <f>I106</f>
        <v>157</v>
      </c>
      <c r="AC43" s="606">
        <f>J106</f>
        <v>145</v>
      </c>
      <c r="AD43" s="603">
        <f t="shared" si="16"/>
        <v>-7.6433121019108277E-2</v>
      </c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7"/>
        <v>0.16358463726884778</v>
      </c>
      <c r="F44" s="400">
        <f t="shared" si="18"/>
        <v>9.876543209876543E-3</v>
      </c>
      <c r="H44" s="395">
        <v>534</v>
      </c>
      <c r="I44" s="395">
        <v>619</v>
      </c>
      <c r="J44" s="395">
        <v>551</v>
      </c>
      <c r="K44" s="400">
        <f t="shared" si="19"/>
        <v>3.1835205992509365E-2</v>
      </c>
      <c r="L44" s="400">
        <f t="shared" si="20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1"/>
        <v>0.16358463726884778</v>
      </c>
      <c r="S44" s="400">
        <f t="shared" si="22"/>
        <v>9.876543209876543E-3</v>
      </c>
      <c r="U44" s="395">
        <v>534</v>
      </c>
      <c r="V44" s="395">
        <v>619</v>
      </c>
      <c r="W44" s="395">
        <v>551</v>
      </c>
      <c r="X44" s="400">
        <f t="shared" si="23"/>
        <v>3.1835205992509365E-2</v>
      </c>
      <c r="Y44" s="400">
        <f t="shared" si="24"/>
        <v>-0.1098546042003231</v>
      </c>
      <c r="AA44" s="602" t="s">
        <v>7977</v>
      </c>
      <c r="AB44" s="607">
        <f>SUM(AB40:AB43)</f>
        <v>1723</v>
      </c>
      <c r="AC44" s="607">
        <f>SUM(AC40:AC43)</f>
        <v>1710</v>
      </c>
      <c r="AD44" s="603">
        <f>(AC44-AB44)/AB44</f>
        <v>-7.5449796865931515E-3</v>
      </c>
    </row>
    <row r="45" spans="1:30" ht="12.75" customHeight="1" x14ac:dyDescent="0.4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7"/>
        <v>0.15731573157315731</v>
      </c>
      <c r="F45" s="400">
        <f t="shared" si="18"/>
        <v>1.348747591522158E-2</v>
      </c>
      <c r="H45" s="395">
        <v>677</v>
      </c>
      <c r="I45" s="395">
        <v>716</v>
      </c>
      <c r="J45" s="395">
        <v>683</v>
      </c>
      <c r="K45" s="400">
        <f t="shared" si="19"/>
        <v>8.8626292466765146E-3</v>
      </c>
      <c r="L45" s="400">
        <f t="shared" si="20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1"/>
        <v>0.15731573157315731</v>
      </c>
      <c r="S45" s="400">
        <f t="shared" si="22"/>
        <v>1.348747591522158E-2</v>
      </c>
      <c r="U45" s="395">
        <v>677</v>
      </c>
      <c r="V45" s="395">
        <v>716</v>
      </c>
      <c r="W45" s="395">
        <v>683</v>
      </c>
      <c r="X45" s="400">
        <f t="shared" si="23"/>
        <v>8.8626292466765146E-3</v>
      </c>
      <c r="Y45" s="400">
        <f t="shared" si="24"/>
        <v>-4.6089385474860335E-2</v>
      </c>
      <c r="AA45" s="608"/>
      <c r="AB45" s="613"/>
      <c r="AC45" s="613"/>
      <c r="AD45" s="613"/>
    </row>
    <row r="46" spans="1:30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7"/>
        <v>0.10504634397528322</v>
      </c>
      <c r="F46" s="400">
        <f t="shared" si="18"/>
        <v>-3.766816143497758E-2</v>
      </c>
      <c r="H46" s="6">
        <v>715</v>
      </c>
      <c r="I46" s="6">
        <v>881</v>
      </c>
      <c r="J46" s="6">
        <v>780</v>
      </c>
      <c r="K46" s="400">
        <f t="shared" si="19"/>
        <v>9.0909090909090912E-2</v>
      </c>
      <c r="L46" s="400">
        <f t="shared" si="20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1"/>
        <v>0.10504634397528322</v>
      </c>
      <c r="S46" s="400">
        <f t="shared" si="22"/>
        <v>-3.766816143497758E-2</v>
      </c>
      <c r="U46" s="6">
        <v>715</v>
      </c>
      <c r="V46" s="6">
        <v>881</v>
      </c>
      <c r="W46" s="6">
        <v>780</v>
      </c>
      <c r="X46" s="400">
        <f t="shared" si="23"/>
        <v>9.0909090909090912E-2</v>
      </c>
      <c r="Y46" s="400">
        <f t="shared" si="24"/>
        <v>-0.11464245175936436</v>
      </c>
      <c r="AA46" s="608" t="s">
        <v>13</v>
      </c>
      <c r="AB46" s="6">
        <f>I184</f>
        <v>131</v>
      </c>
      <c r="AC46" s="6">
        <f>J184</f>
        <v>128</v>
      </c>
      <c r="AD46" s="603">
        <f t="shared" ref="AD46:AD49" si="25">(AC46-AB46)/AB46</f>
        <v>-2.2900763358778626E-2</v>
      </c>
    </row>
    <row r="47" spans="1:30" ht="12.75" customHeight="1" x14ac:dyDescent="0.4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7"/>
        <v>0.17059377945334589</v>
      </c>
      <c r="F47" s="400">
        <f t="shared" si="18"/>
        <v>4.0201005025125629E-2</v>
      </c>
      <c r="H47" s="6">
        <v>906</v>
      </c>
      <c r="I47" s="6">
        <v>971</v>
      </c>
      <c r="J47" s="6">
        <v>965</v>
      </c>
      <c r="K47" s="400">
        <f t="shared" si="19"/>
        <v>6.5121412803532008E-2</v>
      </c>
      <c r="L47" s="400">
        <f t="shared" si="20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1"/>
        <v>0.17059377945334589</v>
      </c>
      <c r="S47" s="400">
        <f t="shared" si="22"/>
        <v>4.0201005025125629E-2</v>
      </c>
      <c r="U47" s="6">
        <v>906</v>
      </c>
      <c r="V47" s="6">
        <v>971</v>
      </c>
      <c r="W47" s="6">
        <v>965</v>
      </c>
      <c r="X47" s="400">
        <f t="shared" si="23"/>
        <v>6.5121412803532008E-2</v>
      </c>
      <c r="Y47" s="400">
        <f t="shared" si="24"/>
        <v>-6.1791967044284241E-3</v>
      </c>
      <c r="AA47" s="602" t="s">
        <v>12</v>
      </c>
      <c r="AB47" s="6">
        <f>I125</f>
        <v>236</v>
      </c>
      <c r="AC47" s="6">
        <f>J125</f>
        <v>206</v>
      </c>
      <c r="AD47" s="603">
        <f t="shared" si="25"/>
        <v>-0.1271186440677966</v>
      </c>
    </row>
    <row r="48" spans="1:30" ht="12.75" customHeight="1" x14ac:dyDescent="0.4">
      <c r="A48" s="6" t="s">
        <v>103</v>
      </c>
      <c r="B48" s="6">
        <v>1184</v>
      </c>
      <c r="C48" s="6">
        <v>1098</v>
      </c>
      <c r="D48" s="6">
        <v>1260</v>
      </c>
      <c r="E48" s="400">
        <f t="shared" si="17"/>
        <v>6.4189189189189186E-2</v>
      </c>
      <c r="F48" s="400">
        <f t="shared" si="18"/>
        <v>0.14754098360655737</v>
      </c>
      <c r="H48" s="6">
        <v>939</v>
      </c>
      <c r="I48" s="6">
        <v>895</v>
      </c>
      <c r="J48" s="6">
        <v>987</v>
      </c>
      <c r="K48" s="400">
        <f t="shared" si="19"/>
        <v>5.1118210862619806E-2</v>
      </c>
      <c r="L48" s="400">
        <f t="shared" si="20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400">
        <f t="shared" si="21"/>
        <v>6.4189189189189186E-2</v>
      </c>
      <c r="S48" s="400">
        <f t="shared" si="22"/>
        <v>0.14754098360655737</v>
      </c>
      <c r="U48" s="6">
        <v>939</v>
      </c>
      <c r="V48" s="6">
        <v>895</v>
      </c>
      <c r="W48" s="6">
        <v>987</v>
      </c>
      <c r="X48" s="400">
        <f t="shared" si="23"/>
        <v>5.1118210862619806E-2</v>
      </c>
      <c r="Y48" s="400">
        <f t="shared" si="24"/>
        <v>0.10279329608938548</v>
      </c>
      <c r="AA48" s="604" t="s">
        <v>8</v>
      </c>
      <c r="AB48" s="6">
        <f>I144</f>
        <v>178</v>
      </c>
      <c r="AC48" s="6">
        <f>J144</f>
        <v>157</v>
      </c>
      <c r="AD48" s="603">
        <f t="shared" si="25"/>
        <v>-0.11797752808988764</v>
      </c>
    </row>
    <row r="49" spans="1:30" ht="12.75" customHeight="1" thickBot="1" x14ac:dyDescent="0.45">
      <c r="A49" s="6" t="s">
        <v>104</v>
      </c>
      <c r="B49" s="6">
        <v>1130</v>
      </c>
      <c r="C49" s="6">
        <v>1115</v>
      </c>
      <c r="D49" s="6">
        <v>1226</v>
      </c>
      <c r="E49" s="480">
        <f t="shared" si="17"/>
        <v>8.4955752212389379E-2</v>
      </c>
      <c r="F49" s="480">
        <f t="shared" si="18"/>
        <v>9.9551569506726459E-2</v>
      </c>
      <c r="G49" s="11"/>
      <c r="H49" s="6">
        <v>893</v>
      </c>
      <c r="I49" s="6">
        <v>906</v>
      </c>
      <c r="J49" s="6">
        <v>929</v>
      </c>
      <c r="K49" s="480">
        <f t="shared" si="19"/>
        <v>4.0313549832026875E-2</v>
      </c>
      <c r="L49" s="480">
        <f t="shared" si="20"/>
        <v>2.5386313465783666E-2</v>
      </c>
      <c r="N49" s="6" t="s">
        <v>104</v>
      </c>
      <c r="O49" s="6">
        <v>1130</v>
      </c>
      <c r="P49" s="6">
        <v>1115</v>
      </c>
      <c r="Q49" s="6">
        <v>1226</v>
      </c>
      <c r="R49" s="480">
        <f t="shared" si="21"/>
        <v>8.4955752212389379E-2</v>
      </c>
      <c r="S49" s="480">
        <f t="shared" si="22"/>
        <v>9.9551569506726459E-2</v>
      </c>
      <c r="T49" s="11"/>
      <c r="U49" s="6">
        <v>893</v>
      </c>
      <c r="V49" s="6">
        <v>906</v>
      </c>
      <c r="W49" s="6">
        <v>929</v>
      </c>
      <c r="X49" s="480">
        <f t="shared" si="23"/>
        <v>4.0313549832026875E-2</v>
      </c>
      <c r="Y49" s="480">
        <f t="shared" si="24"/>
        <v>2.5386313465783666E-2</v>
      </c>
      <c r="AA49" s="609" t="s">
        <v>14</v>
      </c>
      <c r="AB49" s="606">
        <f>I165</f>
        <v>117</v>
      </c>
      <c r="AC49" s="606">
        <f>J165</f>
        <v>146</v>
      </c>
      <c r="AD49" s="603">
        <f t="shared" si="25"/>
        <v>0.24786324786324787</v>
      </c>
    </row>
    <row r="50" spans="1:30" ht="12.75" customHeight="1" x14ac:dyDescent="0.4">
      <c r="A50" s="395" t="s">
        <v>105</v>
      </c>
      <c r="B50" s="6"/>
      <c r="C50" s="6"/>
      <c r="D50" s="6"/>
      <c r="E50" s="400"/>
      <c r="F50" s="400"/>
      <c r="H50" s="6"/>
      <c r="I50" s="6"/>
      <c r="J50" s="6"/>
      <c r="K50" s="400"/>
      <c r="L50" s="400"/>
      <c r="N50" s="395" t="s">
        <v>105</v>
      </c>
      <c r="O50" s="6">
        <v>1310</v>
      </c>
      <c r="P50" s="6">
        <v>1211</v>
      </c>
      <c r="Q50" s="6"/>
      <c r="R50" s="400">
        <f t="shared" si="21"/>
        <v>-1</v>
      </c>
      <c r="S50" s="400">
        <f t="shared" si="22"/>
        <v>-1</v>
      </c>
      <c r="U50" s="6">
        <v>925</v>
      </c>
      <c r="V50" s="6">
        <v>882</v>
      </c>
      <c r="W50" s="6"/>
      <c r="X50" s="400">
        <f t="shared" si="23"/>
        <v>-1</v>
      </c>
      <c r="Y50" s="400">
        <f t="shared" si="24"/>
        <v>-1</v>
      </c>
      <c r="AA50" s="604" t="s">
        <v>7978</v>
      </c>
      <c r="AB50" s="610">
        <f>SUM(AB46:AB49)+AB44</f>
        <v>2385</v>
      </c>
      <c r="AC50" s="610">
        <f>SUM(AC46:AC49)+AC44</f>
        <v>2347</v>
      </c>
      <c r="AD50" s="603">
        <f>(AC50-AB50)/AB50</f>
        <v>-1.5932914046121592E-2</v>
      </c>
    </row>
    <row r="51" spans="1:30" ht="12.75" customHeight="1" x14ac:dyDescent="0.4">
      <c r="A51" s="395" t="s">
        <v>106</v>
      </c>
      <c r="B51" s="6"/>
      <c r="C51" s="6"/>
      <c r="D51" s="6"/>
      <c r="E51" s="400"/>
      <c r="F51" s="400"/>
      <c r="H51" s="6"/>
      <c r="I51" s="6"/>
      <c r="J51" s="6"/>
      <c r="K51" s="400"/>
      <c r="L51" s="400"/>
      <c r="N51" s="395" t="s">
        <v>106</v>
      </c>
      <c r="O51" s="6">
        <v>1194</v>
      </c>
      <c r="P51" s="6">
        <v>1156</v>
      </c>
      <c r="Q51" s="6"/>
      <c r="R51" s="400">
        <f t="shared" si="21"/>
        <v>-1</v>
      </c>
      <c r="S51" s="400">
        <f t="shared" si="22"/>
        <v>-1</v>
      </c>
      <c r="U51" s="6">
        <v>838</v>
      </c>
      <c r="V51" s="6">
        <v>782</v>
      </c>
      <c r="W51" s="6"/>
      <c r="X51" s="400">
        <f t="shared" si="23"/>
        <v>-1</v>
      </c>
      <c r="Y51" s="400">
        <f t="shared" si="24"/>
        <v>-1</v>
      </c>
      <c r="AA51" s="602"/>
      <c r="AB51" s="529"/>
      <c r="AC51" s="529"/>
      <c r="AD51" s="529"/>
    </row>
    <row r="52" spans="1:30" ht="12.75" customHeight="1" thickBot="1" x14ac:dyDescent="0.45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1"/>
        <v>-1</v>
      </c>
      <c r="S52" s="400">
        <f t="shared" si="22"/>
        <v>-1</v>
      </c>
      <c r="U52" s="6">
        <v>920</v>
      </c>
      <c r="V52" s="6">
        <v>837</v>
      </c>
      <c r="W52" s="6"/>
      <c r="X52" s="400">
        <f t="shared" si="23"/>
        <v>-1</v>
      </c>
      <c r="Y52" s="400">
        <f t="shared" si="24"/>
        <v>-1</v>
      </c>
      <c r="AA52" s="614" t="s">
        <v>7980</v>
      </c>
      <c r="AB52" s="615"/>
      <c r="AC52" s="615"/>
      <c r="AD52" s="615"/>
    </row>
    <row r="53" spans="1:30" ht="13.5" customHeight="1" thickBot="1" x14ac:dyDescent="0.45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1"/>
        <v>-1</v>
      </c>
      <c r="S53" s="400">
        <f t="shared" si="22"/>
        <v>-1</v>
      </c>
      <c r="U53" s="6">
        <v>787</v>
      </c>
      <c r="V53" s="6">
        <v>726</v>
      </c>
      <c r="W53" s="6"/>
      <c r="X53" s="400">
        <f t="shared" si="23"/>
        <v>-1</v>
      </c>
      <c r="Y53" s="400">
        <f t="shared" si="24"/>
        <v>-1</v>
      </c>
      <c r="AA53" s="611" t="s">
        <v>7975</v>
      </c>
      <c r="AB53" s="600">
        <v>2024</v>
      </c>
      <c r="AC53" s="600">
        <v>2025</v>
      </c>
      <c r="AD53" s="601" t="s">
        <v>7976</v>
      </c>
    </row>
    <row r="54" spans="1:30" ht="12.75" customHeight="1" x14ac:dyDescent="0.4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1"/>
        <v>-1</v>
      </c>
      <c r="S54" s="400">
        <f t="shared" si="22"/>
        <v>-1</v>
      </c>
      <c r="T54"/>
      <c r="U54" s="6">
        <v>675</v>
      </c>
      <c r="V54" s="6">
        <v>761</v>
      </c>
      <c r="W54" s="6"/>
      <c r="X54" s="384">
        <f t="shared" si="23"/>
        <v>-1</v>
      </c>
      <c r="Y54" s="384">
        <f t="shared" si="24"/>
        <v>-1</v>
      </c>
      <c r="AA54" s="612" t="s">
        <v>10</v>
      </c>
      <c r="AB54" s="6">
        <f>C49</f>
        <v>1115</v>
      </c>
      <c r="AC54" s="6">
        <f>D49</f>
        <v>1226</v>
      </c>
      <c r="AD54" s="603">
        <f t="shared" ref="AD54:AD58" si="26">(AC54-AB54)/AB54</f>
        <v>9.9551569506726459E-2</v>
      </c>
    </row>
    <row r="55" spans="1:30" ht="12.75" customHeight="1" x14ac:dyDescent="0.4">
      <c r="AA55" s="604" t="s">
        <v>16</v>
      </c>
      <c r="AB55" s="6">
        <f>C68</f>
        <v>552</v>
      </c>
      <c r="AC55" s="6">
        <f>D68</f>
        <v>617</v>
      </c>
      <c r="AD55" s="603">
        <f t="shared" si="26"/>
        <v>0.11775362318840579</v>
      </c>
    </row>
    <row r="56" spans="1:30" ht="12.75" customHeight="1" x14ac:dyDescent="0.4">
      <c r="A56" s="395" t="s">
        <v>110</v>
      </c>
      <c r="B56" s="395">
        <f>SUM(B43:B54)</f>
        <v>6617</v>
      </c>
      <c r="C56" s="395">
        <f>SUM(C43:C54)</f>
        <v>7147</v>
      </c>
      <c r="D56" s="395">
        <f>SUM(D43:D54)</f>
        <v>7498</v>
      </c>
      <c r="E56" s="400">
        <f>(+D56-B56)/B56</f>
        <v>0.13314190720870486</v>
      </c>
      <c r="F56" s="400">
        <f>(+D56-C56)/C56</f>
        <v>4.9111515321113755E-2</v>
      </c>
      <c r="H56" s="395">
        <f>SUM(H43:H54)</f>
        <v>5154</v>
      </c>
      <c r="I56" s="395">
        <f>SUM(I43:I54)</f>
        <v>5523</v>
      </c>
      <c r="J56" s="395">
        <f>SUM(J43:J54)</f>
        <v>5428</v>
      </c>
      <c r="K56" s="400">
        <f>(+J56-H56)/H56</f>
        <v>5.3162592161428018E-2</v>
      </c>
      <c r="L56" s="400">
        <f>(+J56-I56)/I56</f>
        <v>-1.7200796668477278E-2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7498</v>
      </c>
      <c r="R56" s="400">
        <f>(+Q56-O56)/O56</f>
        <v>-0.3531746031746032</v>
      </c>
      <c r="S56" s="400">
        <f>(+Q56-P56)/P56</f>
        <v>-0.3783783783783784</v>
      </c>
      <c r="U56" s="395">
        <f>SUM(U43:U54)</f>
        <v>9299</v>
      </c>
      <c r="V56" s="395">
        <f>SUM(V43:V54)</f>
        <v>9511</v>
      </c>
      <c r="W56" s="395">
        <f>SUM(W43:W54)</f>
        <v>5428</v>
      </c>
      <c r="X56" s="400">
        <f>(+W56-U56)/U56</f>
        <v>-0.41628132057210454</v>
      </c>
      <c r="Y56" s="400">
        <f>(+W56-V56)/V56</f>
        <v>-0.42929239827568078</v>
      </c>
      <c r="AA56" s="602" t="s">
        <v>11</v>
      </c>
      <c r="AB56" s="6">
        <f>C87</f>
        <v>142</v>
      </c>
      <c r="AC56" s="6">
        <f>D87</f>
        <v>121</v>
      </c>
      <c r="AD56" s="603">
        <f t="shared" si="26"/>
        <v>-0.14788732394366197</v>
      </c>
    </row>
    <row r="57" spans="1:30" ht="12.75" customHeight="1" thickBot="1" x14ac:dyDescent="0.45">
      <c r="AA57" s="605" t="s">
        <v>15</v>
      </c>
      <c r="AB57" s="606">
        <f>C106</f>
        <v>210</v>
      </c>
      <c r="AC57" s="606">
        <f>D106</f>
        <v>223</v>
      </c>
      <c r="AD57" s="603">
        <f>(AC57-AB57)/AB57</f>
        <v>6.1904761904761907E-2</v>
      </c>
    </row>
    <row r="58" spans="1:30" ht="12.75" customHeight="1" x14ac:dyDescent="0.4">
      <c r="G58" s="398" t="s">
        <v>112</v>
      </c>
      <c r="T58" s="398" t="s">
        <v>112</v>
      </c>
      <c r="AA58" s="602" t="s">
        <v>7977</v>
      </c>
      <c r="AB58" s="607">
        <f>SUM(AB54:AB57)</f>
        <v>2019</v>
      </c>
      <c r="AC58" s="607">
        <f>SUM(AC54:AC57)</f>
        <v>2187</v>
      </c>
      <c r="AD58" s="603">
        <f t="shared" si="26"/>
        <v>8.3209509658246653E-2</v>
      </c>
    </row>
    <row r="59" spans="1:30" ht="12.75" customHeight="1" x14ac:dyDescent="0.4">
      <c r="G59" s="398" t="s">
        <v>3</v>
      </c>
      <c r="T59" s="398" t="s">
        <v>3</v>
      </c>
      <c r="AA59" s="608"/>
      <c r="AB59" s="613"/>
      <c r="AC59" s="613"/>
      <c r="AD59" s="613"/>
    </row>
    <row r="60" spans="1:30" ht="12.75" customHeight="1" x14ac:dyDescent="0.4">
      <c r="G60" s="398"/>
      <c r="T60" s="398"/>
      <c r="AA60" s="608" t="s">
        <v>13</v>
      </c>
      <c r="AB60" s="6">
        <f>C184</f>
        <v>120</v>
      </c>
      <c r="AC60" s="6">
        <f>D184</f>
        <v>131</v>
      </c>
      <c r="AD60" s="603">
        <f t="shared" ref="AD60:AD63" si="27">(AC60-AB60)/AB60</f>
        <v>9.166666666666666E-2</v>
      </c>
    </row>
    <row r="61" spans="1:30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AA61" s="602" t="s">
        <v>12</v>
      </c>
      <c r="AB61" s="6">
        <f>C125</f>
        <v>273</v>
      </c>
      <c r="AC61" s="6">
        <f>D125</f>
        <v>327</v>
      </c>
      <c r="AD61" s="603">
        <f t="shared" si="27"/>
        <v>0.19780219780219779</v>
      </c>
    </row>
    <row r="62" spans="1:30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68" si="28">(+D62-B62)/B62</f>
        <v>0.13588850174216027</v>
      </c>
      <c r="F62" s="400">
        <f t="shared" ref="F62:F68" si="29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68" si="30">(+J62-H62)/H62</f>
        <v>0.13930348258706468</v>
      </c>
      <c r="L62" s="400">
        <f t="shared" ref="L62:L68" si="31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2">(+Q62-O62)/O62</f>
        <v>0.13588850174216027</v>
      </c>
      <c r="S62" s="400">
        <f t="shared" ref="S62:S73" si="33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4">(+W62-U62)/U62</f>
        <v>0.13930348258706468</v>
      </c>
      <c r="Y62" s="400">
        <f t="shared" ref="Y62:Y73" si="35">(+W62-V62)/V62</f>
        <v>0.14499999999999999</v>
      </c>
      <c r="AA62" s="604" t="s">
        <v>8</v>
      </c>
      <c r="AB62" s="6">
        <f>C144</f>
        <v>188</v>
      </c>
      <c r="AC62" s="6">
        <f>D144</f>
        <v>209</v>
      </c>
      <c r="AD62" s="603">
        <f t="shared" si="27"/>
        <v>0.11170212765957446</v>
      </c>
    </row>
    <row r="63" spans="1:30" ht="12.75" customHeight="1" thickBot="1" x14ac:dyDescent="0.45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8"/>
        <v>9.9315068493150679E-2</v>
      </c>
      <c r="F63" s="400">
        <f t="shared" si="29"/>
        <v>3.1250000000000002E-3</v>
      </c>
      <c r="H63" s="395">
        <v>223</v>
      </c>
      <c r="I63" s="395">
        <v>225</v>
      </c>
      <c r="J63" s="395">
        <v>244</v>
      </c>
      <c r="K63" s="400">
        <f t="shared" si="30"/>
        <v>9.417040358744394E-2</v>
      </c>
      <c r="L63" s="400">
        <f t="shared" si="31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2"/>
        <v>9.9315068493150679E-2</v>
      </c>
      <c r="S63" s="400">
        <f t="shared" si="33"/>
        <v>3.1250000000000002E-3</v>
      </c>
      <c r="U63" s="395">
        <v>223</v>
      </c>
      <c r="V63" s="395">
        <v>225</v>
      </c>
      <c r="W63" s="395">
        <v>244</v>
      </c>
      <c r="X63" s="400">
        <f t="shared" si="34"/>
        <v>9.417040358744394E-2</v>
      </c>
      <c r="Y63" s="400">
        <f t="shared" si="35"/>
        <v>8.4444444444444447E-2</v>
      </c>
      <c r="AA63" s="609" t="s">
        <v>14</v>
      </c>
      <c r="AB63" s="606">
        <f>C165</f>
        <v>186</v>
      </c>
      <c r="AC63" s="606">
        <f>D165</f>
        <v>201</v>
      </c>
      <c r="AD63" s="603">
        <f t="shared" si="27"/>
        <v>8.0645161290322578E-2</v>
      </c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8"/>
        <v>-9.3959731543624164E-2</v>
      </c>
      <c r="F64" s="400">
        <f t="shared" si="29"/>
        <v>6.860158311345646E-2</v>
      </c>
      <c r="H64" s="395">
        <v>299</v>
      </c>
      <c r="I64" s="395">
        <v>306</v>
      </c>
      <c r="J64" s="395">
        <v>307</v>
      </c>
      <c r="K64" s="400">
        <f t="shared" si="30"/>
        <v>2.6755852842809364E-2</v>
      </c>
      <c r="L64" s="400">
        <f t="shared" si="31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2"/>
        <v>-9.3959731543624164E-2</v>
      </c>
      <c r="S64" s="400">
        <f t="shared" si="33"/>
        <v>6.860158311345646E-2</v>
      </c>
      <c r="U64" s="395">
        <v>299</v>
      </c>
      <c r="V64" s="395">
        <v>306</v>
      </c>
      <c r="W64" s="395">
        <v>307</v>
      </c>
      <c r="X64" s="400">
        <f t="shared" si="34"/>
        <v>2.6755852842809364E-2</v>
      </c>
      <c r="Y64" s="400">
        <f t="shared" si="35"/>
        <v>3.2679738562091504E-3</v>
      </c>
      <c r="AA64" s="604" t="s">
        <v>7978</v>
      </c>
      <c r="AB64" s="610">
        <f>SUM(AB60:AB63)+AB58</f>
        <v>2786</v>
      </c>
      <c r="AC64" s="610">
        <f>SUM(AC60:AC63)+AC58</f>
        <v>3055</v>
      </c>
      <c r="AD64" s="603">
        <f>(AC64-AB64)/AB64</f>
        <v>9.655419956927494E-2</v>
      </c>
    </row>
    <row r="65" spans="1:25" ht="12.75" customHeight="1" x14ac:dyDescent="0.4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8"/>
        <v>0.35135135135135137</v>
      </c>
      <c r="F65" s="400">
        <f t="shared" si="29"/>
        <v>0.12149532710280374</v>
      </c>
      <c r="H65" s="6">
        <v>340</v>
      </c>
      <c r="I65" s="6">
        <v>358</v>
      </c>
      <c r="J65" s="6">
        <v>376</v>
      </c>
      <c r="K65" s="400">
        <f t="shared" si="30"/>
        <v>0.10588235294117647</v>
      </c>
      <c r="L65" s="400">
        <f t="shared" si="31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2"/>
        <v>0.35135135135135137</v>
      </c>
      <c r="S65" s="400">
        <f t="shared" si="33"/>
        <v>0.12149532710280374</v>
      </c>
      <c r="U65" s="6">
        <v>340</v>
      </c>
      <c r="V65" s="6">
        <v>358</v>
      </c>
      <c r="W65" s="6">
        <v>376</v>
      </c>
      <c r="X65" s="400">
        <f t="shared" si="34"/>
        <v>0.10588235294117647</v>
      </c>
      <c r="Y65" s="400">
        <f t="shared" si="35"/>
        <v>5.027932960893855E-2</v>
      </c>
    </row>
    <row r="66" spans="1:25" ht="12.75" customHeight="1" x14ac:dyDescent="0.4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8"/>
        <v>0.2532588454376164</v>
      </c>
      <c r="F66" s="400">
        <f t="shared" si="29"/>
        <v>4.1795665634674919E-2</v>
      </c>
      <c r="H66" s="6">
        <v>414</v>
      </c>
      <c r="I66" s="6">
        <v>474</v>
      </c>
      <c r="J66" s="6">
        <v>474</v>
      </c>
      <c r="K66" s="400">
        <f t="shared" si="30"/>
        <v>0.14492753623188406</v>
      </c>
      <c r="L66" s="400">
        <f t="shared" si="31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2"/>
        <v>0.2532588454376164</v>
      </c>
      <c r="S66" s="400">
        <f t="shared" si="33"/>
        <v>4.1795665634674919E-2</v>
      </c>
      <c r="U66" s="6">
        <v>414</v>
      </c>
      <c r="V66" s="6">
        <v>474</v>
      </c>
      <c r="W66" s="6">
        <v>474</v>
      </c>
      <c r="X66" s="400">
        <f t="shared" si="34"/>
        <v>0.14492753623188406</v>
      </c>
      <c r="Y66" s="400">
        <f t="shared" si="35"/>
        <v>0</v>
      </c>
    </row>
    <row r="67" spans="1:25" ht="12.75" customHeight="1" x14ac:dyDescent="0.4">
      <c r="A67" s="6" t="s">
        <v>103</v>
      </c>
      <c r="B67" s="6">
        <v>598</v>
      </c>
      <c r="C67" s="6">
        <v>582</v>
      </c>
      <c r="D67" s="6">
        <v>625</v>
      </c>
      <c r="E67" s="400">
        <f t="shared" si="28"/>
        <v>4.51505016722408E-2</v>
      </c>
      <c r="F67" s="400">
        <f t="shared" si="29"/>
        <v>7.3883161512027493E-2</v>
      </c>
      <c r="H67" s="6">
        <v>536</v>
      </c>
      <c r="I67" s="6">
        <v>449</v>
      </c>
      <c r="J67" s="6">
        <v>542</v>
      </c>
      <c r="K67" s="400">
        <f t="shared" si="30"/>
        <v>1.1194029850746268E-2</v>
      </c>
      <c r="L67" s="400">
        <f t="shared" si="31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400">
        <f t="shared" si="32"/>
        <v>4.51505016722408E-2</v>
      </c>
      <c r="S67" s="400">
        <f t="shared" si="33"/>
        <v>7.3883161512027493E-2</v>
      </c>
      <c r="U67" s="6">
        <v>536</v>
      </c>
      <c r="V67" s="6">
        <v>449</v>
      </c>
      <c r="W67" s="6">
        <v>542</v>
      </c>
      <c r="X67" s="400">
        <f t="shared" si="34"/>
        <v>1.1194029850746268E-2</v>
      </c>
      <c r="Y67" s="400">
        <f t="shared" si="35"/>
        <v>0.20712694877505569</v>
      </c>
    </row>
    <row r="68" spans="1:25" ht="12.75" customHeight="1" x14ac:dyDescent="0.4">
      <c r="A68" s="395" t="s">
        <v>104</v>
      </c>
      <c r="B68" s="6">
        <v>529</v>
      </c>
      <c r="C68" s="6">
        <v>552</v>
      </c>
      <c r="D68" s="6">
        <v>617</v>
      </c>
      <c r="E68" s="400">
        <f t="shared" si="28"/>
        <v>0.16635160680529301</v>
      </c>
      <c r="F68" s="400">
        <f t="shared" si="29"/>
        <v>0.11775362318840579</v>
      </c>
      <c r="H68" s="6">
        <v>487</v>
      </c>
      <c r="I68" s="6">
        <v>526</v>
      </c>
      <c r="J68" s="6">
        <v>529</v>
      </c>
      <c r="K68" s="400">
        <f t="shared" si="30"/>
        <v>8.6242299794661192E-2</v>
      </c>
      <c r="L68" s="400">
        <f t="shared" si="31"/>
        <v>5.7034220532319393E-3</v>
      </c>
      <c r="N68" s="395" t="s">
        <v>104</v>
      </c>
      <c r="O68" s="6">
        <v>529</v>
      </c>
      <c r="P68" s="6">
        <v>552</v>
      </c>
      <c r="Q68" s="6">
        <v>617</v>
      </c>
      <c r="R68" s="400">
        <f t="shared" si="32"/>
        <v>0.16635160680529301</v>
      </c>
      <c r="S68" s="400">
        <f t="shared" si="33"/>
        <v>0.11775362318840579</v>
      </c>
      <c r="U68" s="6">
        <v>487</v>
      </c>
      <c r="V68" s="6">
        <v>526</v>
      </c>
      <c r="W68" s="6">
        <v>529</v>
      </c>
      <c r="X68" s="400">
        <f t="shared" si="34"/>
        <v>8.6242299794661192E-2</v>
      </c>
      <c r="Y68" s="400">
        <f t="shared" si="35"/>
        <v>5.7034220532319393E-3</v>
      </c>
    </row>
    <row r="69" spans="1:25" ht="12.75" customHeight="1" x14ac:dyDescent="0.4">
      <c r="A69" s="395" t="s">
        <v>105</v>
      </c>
      <c r="B69" s="6"/>
      <c r="C69" s="6"/>
      <c r="D69" s="6"/>
      <c r="E69" s="400"/>
      <c r="F69" s="400"/>
      <c r="H69" s="6"/>
      <c r="I69" s="6"/>
      <c r="J69" s="6"/>
      <c r="K69" s="400"/>
      <c r="L69" s="400"/>
      <c r="N69" s="395" t="s">
        <v>105</v>
      </c>
      <c r="O69" s="6">
        <v>539</v>
      </c>
      <c r="P69" s="6">
        <v>571</v>
      </c>
      <c r="Q69" s="6"/>
      <c r="R69" s="400">
        <f t="shared" si="32"/>
        <v>-1</v>
      </c>
      <c r="S69" s="400">
        <f t="shared" si="33"/>
        <v>-1</v>
      </c>
      <c r="U69" s="6">
        <v>503</v>
      </c>
      <c r="V69" s="6">
        <v>497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4">
      <c r="A70" s="395" t="s">
        <v>106</v>
      </c>
      <c r="B70" s="6"/>
      <c r="C70" s="6"/>
      <c r="D70" s="6"/>
      <c r="E70" s="400"/>
      <c r="F70" s="400"/>
      <c r="H70" s="6"/>
      <c r="I70" s="6"/>
      <c r="J70" s="6"/>
      <c r="K70" s="400"/>
      <c r="L70" s="400"/>
      <c r="N70" s="395" t="s">
        <v>106</v>
      </c>
      <c r="O70" s="6">
        <v>479</v>
      </c>
      <c r="P70" s="6">
        <v>548</v>
      </c>
      <c r="Q70" s="6"/>
      <c r="R70" s="400">
        <f t="shared" si="32"/>
        <v>-1</v>
      </c>
      <c r="S70" s="400">
        <f t="shared" si="33"/>
        <v>-1</v>
      </c>
      <c r="U70" s="6">
        <v>376</v>
      </c>
      <c r="V70" s="6">
        <v>393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2"/>
        <v>-1</v>
      </c>
      <c r="S71" s="400">
        <f t="shared" si="33"/>
        <v>-1</v>
      </c>
      <c r="U71" s="6">
        <v>399</v>
      </c>
      <c r="V71" s="6">
        <v>443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2"/>
        <v>-1</v>
      </c>
      <c r="S72" s="400">
        <f t="shared" si="33"/>
        <v>-1</v>
      </c>
      <c r="U72" s="6">
        <v>375</v>
      </c>
      <c r="V72" s="6">
        <v>398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2"/>
        <v>-1</v>
      </c>
      <c r="S73" s="400">
        <f t="shared" si="33"/>
        <v>-1</v>
      </c>
      <c r="T73"/>
      <c r="U73" s="6">
        <v>298</v>
      </c>
      <c r="V73" s="6">
        <v>351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4"/>
    <row r="75" spans="1:25" ht="12.75" customHeight="1" x14ac:dyDescent="0.4">
      <c r="A75" s="395" t="s">
        <v>110</v>
      </c>
      <c r="B75" s="395">
        <f>SUM(B62:B73)</f>
        <v>3134</v>
      </c>
      <c r="C75" s="395">
        <f>SUM(C62:C73)</f>
        <v>3289</v>
      </c>
      <c r="D75" s="395">
        <f>SUM(D62:D73)</f>
        <v>3567</v>
      </c>
      <c r="E75" s="400">
        <f>(+D75-B75)/B75</f>
        <v>0.13816209317166561</v>
      </c>
      <c r="F75" s="400">
        <f>(+D75-C75)/C75</f>
        <v>8.4524171480693217E-2</v>
      </c>
      <c r="H75" s="395">
        <f>SUM(H62:H73)</f>
        <v>2500</v>
      </c>
      <c r="I75" s="395">
        <f>SUM(I62:I73)</f>
        <v>2538</v>
      </c>
      <c r="J75" s="395">
        <f>SUM(J62:J73)</f>
        <v>2701</v>
      </c>
      <c r="K75" s="400">
        <f>(+J75-H75)/H75</f>
        <v>8.0399999999999999E-2</v>
      </c>
      <c r="L75" s="400">
        <f>(+J75-I75)/I75</f>
        <v>6.4223798266351453E-2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3567</v>
      </c>
      <c r="R75" s="400">
        <f>(+Q75-O75)/O75</f>
        <v>-0.30481387643734165</v>
      </c>
      <c r="S75" s="400">
        <f>(+Q75-P75)/P75</f>
        <v>-0.34127423822714681</v>
      </c>
      <c r="U75" s="395">
        <f>SUM(U62:U73)</f>
        <v>4451</v>
      </c>
      <c r="V75" s="395">
        <f>SUM(V62:V73)</f>
        <v>4620</v>
      </c>
      <c r="W75" s="395">
        <f>SUM(W62:W73)</f>
        <v>2701</v>
      </c>
      <c r="X75" s="400">
        <f>(+W75-U75)/U75</f>
        <v>-0.39317007414064253</v>
      </c>
      <c r="Y75" s="400">
        <f>(+W75-V75)/V75</f>
        <v>-0.41536796536796539</v>
      </c>
    </row>
    <row r="76" spans="1:25" ht="12.75" customHeight="1" x14ac:dyDescent="0.4"/>
    <row r="77" spans="1:25" ht="12.75" customHeight="1" x14ac:dyDescent="0.4">
      <c r="A77" s="394">
        <f ca="1">TODAY()</f>
        <v>45881</v>
      </c>
      <c r="G77" s="398" t="s">
        <v>113</v>
      </c>
      <c r="N77" s="394">
        <f ca="1">TODAY()</f>
        <v>45881</v>
      </c>
      <c r="T77" s="398" t="s">
        <v>113</v>
      </c>
    </row>
    <row r="78" spans="1:25" ht="12.75" customHeight="1" x14ac:dyDescent="0.4">
      <c r="A78" s="394"/>
      <c r="G78" s="398" t="s">
        <v>3</v>
      </c>
      <c r="N78" s="394"/>
      <c r="T78" s="398" t="s">
        <v>3</v>
      </c>
    </row>
    <row r="79" spans="1:25" ht="12.75" customHeight="1" x14ac:dyDescent="0.4"/>
    <row r="80" spans="1:25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7" si="36">(+D81-B81)/B81</f>
        <v>0.3888888888888889</v>
      </c>
      <c r="F81" s="400">
        <f t="shared" ref="F81:F87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7" si="38">(+J81-H81)/H81</f>
        <v>0.11864406779661017</v>
      </c>
      <c r="L81" s="400">
        <f t="shared" ref="L81:L87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6"/>
        <v>0.15873015873015872</v>
      </c>
      <c r="F85" s="400">
        <f t="shared" si="37"/>
        <v>5.0359712230215826E-2</v>
      </c>
      <c r="H85" s="6">
        <v>122</v>
      </c>
      <c r="I85" s="6">
        <v>107</v>
      </c>
      <c r="J85" s="6">
        <v>110</v>
      </c>
      <c r="K85" s="400">
        <f t="shared" si="38"/>
        <v>-9.8360655737704916E-2</v>
      </c>
      <c r="L85" s="400">
        <f t="shared" si="39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0"/>
        <v>0.15873015873015872</v>
      </c>
      <c r="S85" s="400">
        <f t="shared" si="41"/>
        <v>5.0359712230215826E-2</v>
      </c>
      <c r="U85" s="6">
        <v>122</v>
      </c>
      <c r="V85" s="6">
        <v>107</v>
      </c>
      <c r="W85" s="6">
        <v>110</v>
      </c>
      <c r="X85" s="400">
        <f t="shared" si="42"/>
        <v>-9.8360655737704916E-2</v>
      </c>
      <c r="Y85" s="400">
        <f t="shared" si="43"/>
        <v>2.8037383177570093E-2</v>
      </c>
    </row>
    <row r="86" spans="1:25" ht="12.75" customHeight="1" x14ac:dyDescent="0.4">
      <c r="A86" s="395" t="s">
        <v>103</v>
      </c>
      <c r="B86" s="6">
        <v>145</v>
      </c>
      <c r="C86" s="6">
        <v>133</v>
      </c>
      <c r="D86" s="6">
        <v>124</v>
      </c>
      <c r="E86" s="400">
        <f t="shared" si="36"/>
        <v>-0.14482758620689656</v>
      </c>
      <c r="F86" s="400">
        <f t="shared" si="37"/>
        <v>-6.7669172932330823E-2</v>
      </c>
      <c r="H86" s="6">
        <v>117</v>
      </c>
      <c r="I86" s="6">
        <v>122</v>
      </c>
      <c r="J86" s="6">
        <v>125</v>
      </c>
      <c r="K86" s="400">
        <f t="shared" si="38"/>
        <v>6.8376068376068383E-2</v>
      </c>
      <c r="L86" s="400">
        <f t="shared" si="39"/>
        <v>2.4590163934426229E-2</v>
      </c>
      <c r="N86" s="395" t="s">
        <v>103</v>
      </c>
      <c r="O86" s="6">
        <v>145</v>
      </c>
      <c r="P86" s="6">
        <v>133</v>
      </c>
      <c r="Q86" s="6">
        <v>124</v>
      </c>
      <c r="R86" s="400">
        <f t="shared" si="40"/>
        <v>-0.14482758620689656</v>
      </c>
      <c r="S86" s="400">
        <f t="shared" si="41"/>
        <v>-6.7669172932330823E-2</v>
      </c>
      <c r="U86" s="6">
        <v>117</v>
      </c>
      <c r="V86" s="6">
        <v>122</v>
      </c>
      <c r="W86" s="6">
        <v>125</v>
      </c>
      <c r="X86" s="400">
        <f t="shared" si="42"/>
        <v>6.8376068376068383E-2</v>
      </c>
      <c r="Y86" s="400">
        <f t="shared" si="43"/>
        <v>2.4590163934426229E-2</v>
      </c>
    </row>
    <row r="87" spans="1:25" ht="12.75" customHeight="1" x14ac:dyDescent="0.4">
      <c r="A87" s="395" t="s">
        <v>104</v>
      </c>
      <c r="B87" s="6">
        <v>125</v>
      </c>
      <c r="C87" s="6">
        <v>142</v>
      </c>
      <c r="D87" s="6">
        <v>121</v>
      </c>
      <c r="E87" s="400">
        <f t="shared" si="36"/>
        <v>-3.2000000000000001E-2</v>
      </c>
      <c r="F87" s="400">
        <f t="shared" si="37"/>
        <v>-0.14788732394366197</v>
      </c>
      <c r="H87" s="6">
        <v>106</v>
      </c>
      <c r="I87" s="6">
        <v>134</v>
      </c>
      <c r="J87" s="6">
        <v>107</v>
      </c>
      <c r="K87" s="400">
        <f t="shared" si="38"/>
        <v>9.433962264150943E-3</v>
      </c>
      <c r="L87" s="400">
        <f t="shared" si="39"/>
        <v>-0.20149253731343283</v>
      </c>
      <c r="N87" s="395" t="s">
        <v>104</v>
      </c>
      <c r="O87" s="6">
        <v>125</v>
      </c>
      <c r="P87" s="6">
        <v>142</v>
      </c>
      <c r="Q87" s="6">
        <v>121</v>
      </c>
      <c r="R87" s="400">
        <f t="shared" si="40"/>
        <v>-3.2000000000000001E-2</v>
      </c>
      <c r="S87" s="400">
        <f t="shared" si="41"/>
        <v>-0.14788732394366197</v>
      </c>
      <c r="U87" s="6">
        <v>106</v>
      </c>
      <c r="V87" s="6">
        <v>134</v>
      </c>
      <c r="W87" s="6">
        <v>107</v>
      </c>
      <c r="X87" s="400">
        <f t="shared" si="42"/>
        <v>9.433962264150943E-3</v>
      </c>
      <c r="Y87" s="400">
        <f t="shared" si="43"/>
        <v>-0.20149253731343283</v>
      </c>
    </row>
    <row r="88" spans="1:25" ht="12.75" customHeight="1" x14ac:dyDescent="0.4">
      <c r="A88" s="395" t="s">
        <v>105</v>
      </c>
      <c r="B88" s="6"/>
      <c r="C88" s="6"/>
      <c r="D88" s="6"/>
      <c r="E88" s="400"/>
      <c r="F88" s="400"/>
      <c r="H88" s="6"/>
      <c r="I88" s="6"/>
      <c r="J88" s="6"/>
      <c r="K88" s="400"/>
      <c r="L88" s="400"/>
      <c r="N88" s="395" t="s">
        <v>105</v>
      </c>
      <c r="O88" s="6">
        <v>132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6">
        <v>110</v>
      </c>
      <c r="V88" s="6">
        <v>118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4">
      <c r="A89" s="395" t="s">
        <v>106</v>
      </c>
      <c r="B89" s="6"/>
      <c r="C89" s="6"/>
      <c r="D89" s="6"/>
      <c r="E89" s="400"/>
      <c r="F89" s="400"/>
      <c r="H89" s="6"/>
      <c r="I89" s="6"/>
      <c r="J89" s="6"/>
      <c r="K89" s="400"/>
      <c r="L89" s="400"/>
      <c r="N89" s="395" t="s">
        <v>106</v>
      </c>
      <c r="O89" s="6">
        <v>105</v>
      </c>
      <c r="P89" s="6">
        <v>108</v>
      </c>
      <c r="Q89" s="6"/>
      <c r="R89" s="400">
        <f t="shared" si="40"/>
        <v>-1</v>
      </c>
      <c r="S89" s="400">
        <f t="shared" si="41"/>
        <v>-1</v>
      </c>
      <c r="U89" s="6">
        <v>100</v>
      </c>
      <c r="V89" s="6">
        <v>106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768</v>
      </c>
      <c r="C94" s="395">
        <f>SUM(C81:C92)</f>
        <v>780</v>
      </c>
      <c r="D94" s="395">
        <f>SUM(D81:D92)</f>
        <v>797</v>
      </c>
      <c r="E94" s="400">
        <f>(+D94-B94)/B94</f>
        <v>3.7760416666666664E-2</v>
      </c>
      <c r="F94" s="400">
        <f>(+D94-C94)/C94</f>
        <v>2.1794871794871794E-2</v>
      </c>
      <c r="H94" s="395">
        <f>SUM(H81:H92)</f>
        <v>627</v>
      </c>
      <c r="I94" s="395">
        <f>SUM(I81:I92)</f>
        <v>618</v>
      </c>
      <c r="J94" s="395">
        <f>SUM(J81:J92)</f>
        <v>628</v>
      </c>
      <c r="K94" s="400">
        <f>(+J94-H94)/H94</f>
        <v>1.594896331738437E-3</v>
      </c>
      <c r="L94" s="400">
        <f>(+J94-I94)/I94</f>
        <v>1.6181229773462782E-2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797</v>
      </c>
      <c r="R94" s="400">
        <f>(+Q94-O94)/O94</f>
        <v>-0.34672131147540985</v>
      </c>
      <c r="S94" s="400">
        <f>(+Q94-P94)/P94</f>
        <v>-0.35725806451612901</v>
      </c>
      <c r="U94" s="395">
        <f>SUM(U81:U92)</f>
        <v>1074</v>
      </c>
      <c r="V94" s="395">
        <f>SUM(V81:V92)</f>
        <v>1111</v>
      </c>
      <c r="W94" s="395">
        <f>SUM(W81:W92)</f>
        <v>628</v>
      </c>
      <c r="X94" s="400">
        <f>(+W94-U94)/U94</f>
        <v>-0.41527001862197394</v>
      </c>
      <c r="Y94" s="400">
        <f>(+W94-V94)/V94</f>
        <v>-0.43474347434743477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6" si="44">(+D100-B100)/B100</f>
        <v>0.45</v>
      </c>
      <c r="F100" s="400">
        <f t="shared" ref="F100:F106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6" si="46">(+J100-H100)/H100</f>
        <v>0.26984126984126983</v>
      </c>
      <c r="L100" s="400">
        <f t="shared" ref="L100:L106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4"/>
        <v>7.407407407407407E-2</v>
      </c>
      <c r="F104" s="400">
        <f t="shared" si="45"/>
        <v>1.7543859649122806E-2</v>
      </c>
      <c r="H104" s="6">
        <v>132</v>
      </c>
      <c r="I104" s="6">
        <v>163</v>
      </c>
      <c r="J104" s="6">
        <v>162</v>
      </c>
      <c r="K104" s="400">
        <f t="shared" si="46"/>
        <v>0.22727272727272727</v>
      </c>
      <c r="L104" s="400">
        <f t="shared" si="47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8"/>
        <v>7.407407407407407E-2</v>
      </c>
      <c r="S104" s="400">
        <f t="shared" si="49"/>
        <v>1.7543859649122806E-2</v>
      </c>
      <c r="U104" s="6">
        <v>132</v>
      </c>
      <c r="V104" s="6">
        <v>163</v>
      </c>
      <c r="W104" s="6">
        <v>162</v>
      </c>
      <c r="X104" s="400">
        <f t="shared" si="50"/>
        <v>0.22727272727272727</v>
      </c>
      <c r="Y104" s="400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400">
        <f t="shared" si="44"/>
        <v>0.12994350282485875</v>
      </c>
      <c r="F105" s="400">
        <f t="shared" si="45"/>
        <v>0.14942528735632185</v>
      </c>
      <c r="H105" s="6">
        <v>148</v>
      </c>
      <c r="I105" s="6">
        <v>153</v>
      </c>
      <c r="J105" s="6">
        <v>186</v>
      </c>
      <c r="K105" s="400">
        <f t="shared" si="46"/>
        <v>0.25675675675675674</v>
      </c>
      <c r="L105" s="400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400">
        <f t="shared" si="48"/>
        <v>0.12994350282485875</v>
      </c>
      <c r="S105" s="400">
        <f t="shared" si="49"/>
        <v>0.14942528735632185</v>
      </c>
      <c r="U105" s="6">
        <v>148</v>
      </c>
      <c r="V105" s="6">
        <v>153</v>
      </c>
      <c r="W105" s="6">
        <v>186</v>
      </c>
      <c r="X105" s="400">
        <f t="shared" si="50"/>
        <v>0.25675675675675674</v>
      </c>
      <c r="Y105" s="400">
        <f t="shared" si="51"/>
        <v>0.21568627450980393</v>
      </c>
    </row>
    <row r="106" spans="1:25" ht="12.75" customHeight="1" x14ac:dyDescent="0.4">
      <c r="A106" s="395" t="s">
        <v>104</v>
      </c>
      <c r="B106" s="6">
        <v>147</v>
      </c>
      <c r="C106" s="6">
        <v>210</v>
      </c>
      <c r="D106" s="6">
        <v>223</v>
      </c>
      <c r="E106" s="400">
        <f t="shared" si="44"/>
        <v>0.51700680272108845</v>
      </c>
      <c r="F106" s="400">
        <f t="shared" si="45"/>
        <v>6.1904761904761907E-2</v>
      </c>
      <c r="H106" s="6">
        <v>158</v>
      </c>
      <c r="I106" s="6">
        <v>157</v>
      </c>
      <c r="J106" s="6">
        <v>145</v>
      </c>
      <c r="K106" s="400">
        <f t="shared" si="46"/>
        <v>-8.2278481012658222E-2</v>
      </c>
      <c r="L106" s="400">
        <f t="shared" si="47"/>
        <v>-7.6433121019108277E-2</v>
      </c>
      <c r="N106" s="395" t="s">
        <v>104</v>
      </c>
      <c r="O106" s="6">
        <v>147</v>
      </c>
      <c r="P106" s="6">
        <v>210</v>
      </c>
      <c r="Q106" s="6">
        <v>223</v>
      </c>
      <c r="R106" s="400">
        <f t="shared" si="48"/>
        <v>0.51700680272108845</v>
      </c>
      <c r="S106" s="400">
        <f t="shared" si="49"/>
        <v>6.1904761904761907E-2</v>
      </c>
      <c r="U106" s="6">
        <v>158</v>
      </c>
      <c r="V106" s="6">
        <v>157</v>
      </c>
      <c r="W106" s="6">
        <v>145</v>
      </c>
      <c r="X106" s="400">
        <f t="shared" si="50"/>
        <v>-8.2278481012658222E-2</v>
      </c>
      <c r="Y106" s="400">
        <f t="shared" si="51"/>
        <v>-7.6433121019108277E-2</v>
      </c>
    </row>
    <row r="107" spans="1:25" ht="12.75" customHeight="1" x14ac:dyDescent="0.4">
      <c r="A107" s="395" t="s">
        <v>105</v>
      </c>
      <c r="B107" s="6"/>
      <c r="C107" s="6"/>
      <c r="D107" s="6"/>
      <c r="E107" s="400"/>
      <c r="F107" s="400"/>
      <c r="H107" s="6"/>
      <c r="I107" s="6"/>
      <c r="J107" s="6"/>
      <c r="K107" s="400"/>
      <c r="L107" s="400"/>
      <c r="N107" s="395" t="s">
        <v>105</v>
      </c>
      <c r="O107" s="6">
        <v>189</v>
      </c>
      <c r="P107" s="6">
        <v>206</v>
      </c>
      <c r="Q107" s="6"/>
      <c r="R107" s="400">
        <f t="shared" si="48"/>
        <v>-1</v>
      </c>
      <c r="S107" s="400">
        <f t="shared" si="49"/>
        <v>-1</v>
      </c>
      <c r="U107" s="6">
        <v>159</v>
      </c>
      <c r="V107" s="6">
        <v>149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4">
      <c r="A108" s="395" t="s">
        <v>106</v>
      </c>
      <c r="B108" s="6"/>
      <c r="C108" s="6"/>
      <c r="D108" s="6"/>
      <c r="E108" s="400"/>
      <c r="F108" s="400"/>
      <c r="H108" s="6"/>
      <c r="I108" s="6"/>
      <c r="J108" s="6"/>
      <c r="K108" s="400"/>
      <c r="L108" s="400"/>
      <c r="N108" s="395" t="s">
        <v>106</v>
      </c>
      <c r="O108" s="6">
        <v>167</v>
      </c>
      <c r="P108" s="6">
        <v>206</v>
      </c>
      <c r="Q108" s="6"/>
      <c r="R108" s="400">
        <f t="shared" si="48"/>
        <v>-1</v>
      </c>
      <c r="S108" s="400">
        <f t="shared" si="49"/>
        <v>-1</v>
      </c>
      <c r="U108" s="6">
        <v>151</v>
      </c>
      <c r="V108" s="6">
        <v>139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983</v>
      </c>
      <c r="C113" s="395">
        <f>SUM(C100:C111)</f>
        <v>1192</v>
      </c>
      <c r="D113" s="395">
        <f>SUM(D100:D111)</f>
        <v>1232</v>
      </c>
      <c r="E113" s="400">
        <f>(+D113-B113)/B113</f>
        <v>0.25330620549338762</v>
      </c>
      <c r="F113" s="400">
        <f>(+D113-C113)/C113</f>
        <v>3.3557046979865772E-2</v>
      </c>
      <c r="H113" s="395">
        <f>SUM(H100:H112)</f>
        <v>759</v>
      </c>
      <c r="I113" s="395">
        <f>SUM(I100:I112)</f>
        <v>875</v>
      </c>
      <c r="J113" s="395">
        <f>SUM(J100:J112)</f>
        <v>900</v>
      </c>
      <c r="K113" s="400">
        <f>(+J113-H113)/H113</f>
        <v>0.1857707509881423</v>
      </c>
      <c r="L113" s="400">
        <f>(+J113-I113)/I113</f>
        <v>2.8571428571428571E-2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1232</v>
      </c>
      <c r="R113" s="400">
        <f>(+Q113-O113)/O113</f>
        <v>-0.26315789473684209</v>
      </c>
      <c r="S113" s="400">
        <f>(+Q113-P113)/P113</f>
        <v>-0.36917562724014336</v>
      </c>
      <c r="U113" s="395">
        <f>SUM(U100:U112)</f>
        <v>1399</v>
      </c>
      <c r="V113" s="395">
        <f>SUM(V100:V112)</f>
        <v>1558</v>
      </c>
      <c r="W113" s="395">
        <f>SUM(W100:W112)</f>
        <v>900</v>
      </c>
      <c r="X113" s="400">
        <f>(+W113-U113)/U113</f>
        <v>-0.35668334524660472</v>
      </c>
      <c r="Y113" s="400">
        <f>(+W113-V113)/V113</f>
        <v>-0.42233632862644416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45881</v>
      </c>
      <c r="G116" s="398" t="s">
        <v>3</v>
      </c>
      <c r="N116" s="394">
        <f ca="1">TODAY()</f>
        <v>45881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5" si="52">(+D119-B119)/B119</f>
        <v>6.0773480662983423E-2</v>
      </c>
      <c r="F119" s="400">
        <f t="shared" ref="F119:F125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5" si="54">(+J119-H119)/H119</f>
        <v>0.14912280701754385</v>
      </c>
      <c r="L119" s="400">
        <f t="shared" ref="L119:L125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2"/>
        <v>5.6910569105691054E-2</v>
      </c>
      <c r="F123" s="400">
        <f t="shared" si="53"/>
        <v>-8.771929824561403E-2</v>
      </c>
      <c r="H123" s="6">
        <v>209</v>
      </c>
      <c r="I123" s="6">
        <v>217</v>
      </c>
      <c r="J123" s="6">
        <v>239</v>
      </c>
      <c r="K123" s="400">
        <f t="shared" si="54"/>
        <v>0.14354066985645933</v>
      </c>
      <c r="L123" s="400">
        <f t="shared" si="55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6"/>
        <v>5.6910569105691054E-2</v>
      </c>
      <c r="S123" s="400">
        <f t="shared" si="57"/>
        <v>-8.771929824561403E-2</v>
      </c>
      <c r="U123" s="6">
        <v>209</v>
      </c>
      <c r="V123" s="6">
        <v>217</v>
      </c>
      <c r="W123" s="6">
        <v>239</v>
      </c>
      <c r="X123" s="400">
        <f t="shared" si="58"/>
        <v>0.14354066985645933</v>
      </c>
      <c r="Y123" s="400">
        <f t="shared" si="59"/>
        <v>0.10138248847926268</v>
      </c>
    </row>
    <row r="124" spans="1:25" ht="12.75" customHeight="1" x14ac:dyDescent="0.4">
      <c r="A124" s="395" t="s">
        <v>103</v>
      </c>
      <c r="B124" s="6">
        <v>318</v>
      </c>
      <c r="C124" s="6">
        <v>283</v>
      </c>
      <c r="D124" s="6">
        <v>293</v>
      </c>
      <c r="E124" s="400">
        <f t="shared" si="52"/>
        <v>-7.8616352201257858E-2</v>
      </c>
      <c r="F124" s="400">
        <f t="shared" si="53"/>
        <v>3.5335689045936397E-2</v>
      </c>
      <c r="H124" s="6">
        <v>217</v>
      </c>
      <c r="I124" s="6">
        <v>197</v>
      </c>
      <c r="J124" s="6">
        <v>227</v>
      </c>
      <c r="K124" s="400">
        <f t="shared" si="54"/>
        <v>4.6082949308755762E-2</v>
      </c>
      <c r="L124" s="400">
        <f t="shared" si="55"/>
        <v>0.15228426395939088</v>
      </c>
      <c r="N124" s="395" t="s">
        <v>103</v>
      </c>
      <c r="O124" s="6">
        <v>318</v>
      </c>
      <c r="P124" s="6">
        <v>283</v>
      </c>
      <c r="Q124" s="6">
        <v>293</v>
      </c>
      <c r="R124" s="400">
        <f t="shared" si="56"/>
        <v>-7.8616352201257858E-2</v>
      </c>
      <c r="S124" s="400">
        <f t="shared" si="57"/>
        <v>3.5335689045936397E-2</v>
      </c>
      <c r="U124" s="6">
        <v>217</v>
      </c>
      <c r="V124" s="6">
        <v>197</v>
      </c>
      <c r="W124" s="6">
        <v>227</v>
      </c>
      <c r="X124" s="400">
        <f t="shared" si="58"/>
        <v>4.6082949308755762E-2</v>
      </c>
      <c r="Y124" s="400">
        <f t="shared" si="59"/>
        <v>0.15228426395939088</v>
      </c>
    </row>
    <row r="125" spans="1:25" ht="12.75" customHeight="1" x14ac:dyDescent="0.4">
      <c r="A125" s="395" t="s">
        <v>104</v>
      </c>
      <c r="B125" s="6">
        <v>261</v>
      </c>
      <c r="C125" s="6">
        <v>273</v>
      </c>
      <c r="D125" s="6">
        <v>327</v>
      </c>
      <c r="E125" s="400">
        <f t="shared" si="52"/>
        <v>0.25287356321839083</v>
      </c>
      <c r="F125" s="400">
        <f t="shared" si="53"/>
        <v>0.19780219780219779</v>
      </c>
      <c r="H125" s="6">
        <v>228</v>
      </c>
      <c r="I125" s="6">
        <v>236</v>
      </c>
      <c r="J125" s="6">
        <v>206</v>
      </c>
      <c r="K125" s="400">
        <f t="shared" si="54"/>
        <v>-9.6491228070175433E-2</v>
      </c>
      <c r="L125" s="400">
        <f t="shared" si="55"/>
        <v>-0.1271186440677966</v>
      </c>
      <c r="N125" s="395" t="s">
        <v>104</v>
      </c>
      <c r="O125" s="6">
        <v>261</v>
      </c>
      <c r="P125" s="6">
        <v>273</v>
      </c>
      <c r="Q125" s="6">
        <v>327</v>
      </c>
      <c r="R125" s="400">
        <f t="shared" si="56"/>
        <v>0.25287356321839083</v>
      </c>
      <c r="S125" s="400">
        <f t="shared" si="57"/>
        <v>0.19780219780219779</v>
      </c>
      <c r="U125" s="6">
        <v>228</v>
      </c>
      <c r="V125" s="6">
        <v>236</v>
      </c>
      <c r="W125" s="6">
        <v>206</v>
      </c>
      <c r="X125" s="400">
        <f t="shared" si="58"/>
        <v>-9.6491228070175433E-2</v>
      </c>
      <c r="Y125" s="400">
        <f t="shared" si="59"/>
        <v>-0.1271186440677966</v>
      </c>
    </row>
    <row r="126" spans="1:25" ht="12.75" customHeight="1" x14ac:dyDescent="0.4">
      <c r="A126" s="395" t="s">
        <v>105</v>
      </c>
      <c r="B126" s="6"/>
      <c r="C126" s="6"/>
      <c r="D126" s="6"/>
      <c r="E126" s="400"/>
      <c r="F126" s="400"/>
      <c r="H126" s="6"/>
      <c r="I126" s="6"/>
      <c r="J126" s="6"/>
      <c r="K126" s="400"/>
      <c r="L126" s="400"/>
      <c r="N126" s="395" t="s">
        <v>105</v>
      </c>
      <c r="O126" s="6">
        <v>269</v>
      </c>
      <c r="P126" s="6">
        <v>289</v>
      </c>
      <c r="Q126" s="6"/>
      <c r="R126" s="400">
        <f t="shared" si="56"/>
        <v>-1</v>
      </c>
      <c r="S126" s="400">
        <f t="shared" si="57"/>
        <v>-1</v>
      </c>
      <c r="U126" s="6">
        <v>239</v>
      </c>
      <c r="V126" s="6">
        <v>232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4">
      <c r="A127" s="399" t="s">
        <v>106</v>
      </c>
      <c r="B127" s="6"/>
      <c r="C127" s="6"/>
      <c r="D127" s="6"/>
      <c r="E127" s="400"/>
      <c r="F127" s="400"/>
      <c r="H127" s="6"/>
      <c r="I127" s="6"/>
      <c r="J127" s="6"/>
      <c r="K127" s="400"/>
      <c r="L127" s="400"/>
      <c r="N127" s="399" t="s">
        <v>106</v>
      </c>
      <c r="O127" s="6">
        <v>274</v>
      </c>
      <c r="P127" s="6">
        <v>275</v>
      </c>
      <c r="Q127" s="6"/>
      <c r="R127" s="400">
        <f t="shared" si="56"/>
        <v>-1</v>
      </c>
      <c r="S127" s="400">
        <f t="shared" si="57"/>
        <v>-1</v>
      </c>
      <c r="U127" s="6">
        <v>210</v>
      </c>
      <c r="V127" s="6">
        <v>216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1567</v>
      </c>
      <c r="C132" s="395">
        <f>SUM(C119:C130)</f>
        <v>1599</v>
      </c>
      <c r="D132" s="395">
        <f>SUM(D119:D130)</f>
        <v>1771</v>
      </c>
      <c r="E132" s="400">
        <f>(+D132-B132)/B132</f>
        <v>0.13018506700701979</v>
      </c>
      <c r="F132" s="400">
        <f>(+D132-C132)/C132</f>
        <v>0.10756722951844903</v>
      </c>
      <c r="H132" s="395">
        <f>SUM(H119:H131)</f>
        <v>1259</v>
      </c>
      <c r="I132" s="395">
        <f>SUM(I119:I131)</f>
        <v>1254</v>
      </c>
      <c r="J132" s="395">
        <f>SUM(J119:J131)</f>
        <v>1272</v>
      </c>
      <c r="K132" s="400">
        <f>(+J132-H132)/H132</f>
        <v>1.0325655281969817E-2</v>
      </c>
      <c r="L132" s="400">
        <f>(+J132-I132)/I132</f>
        <v>1.4354066985645933E-2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1771</v>
      </c>
      <c r="R132" s="400">
        <f>(+Q132-O132)/O132</f>
        <v>-0.33270535041446875</v>
      </c>
      <c r="S132" s="400">
        <f>(+Q132-P132)/P132</f>
        <v>-0.35459183673469385</v>
      </c>
      <c r="U132" s="395">
        <f>SUM(U119:U131)</f>
        <v>2247</v>
      </c>
      <c r="V132" s="395">
        <f>SUM(V119:V131)</f>
        <v>2297</v>
      </c>
      <c r="W132" s="395">
        <f>SUM(W119:W131)</f>
        <v>1272</v>
      </c>
      <c r="X132" s="400">
        <f>(+W132-U132)/U132</f>
        <v>-0.43391188251001334</v>
      </c>
      <c r="Y132" s="400">
        <f>(+W132-V132)/V132</f>
        <v>-0.44623421854592948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4" si="60">(+D138-B138)/B138</f>
        <v>0.22772277227722773</v>
      </c>
      <c r="F138" s="400">
        <f t="shared" ref="F138:F144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4" si="62">(+J138-H138)/H138</f>
        <v>-0.10101010101010101</v>
      </c>
      <c r="L138" s="400">
        <f t="shared" ref="L138:L144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0"/>
        <v>9.950248756218906E-2</v>
      </c>
      <c r="F142" s="400">
        <f t="shared" si="61"/>
        <v>3.2710280373831772E-2</v>
      </c>
      <c r="H142" s="6">
        <v>170</v>
      </c>
      <c r="I142" s="6">
        <v>171</v>
      </c>
      <c r="J142" s="6">
        <v>151</v>
      </c>
      <c r="K142" s="400">
        <f t="shared" si="62"/>
        <v>-0.11176470588235295</v>
      </c>
      <c r="L142" s="400">
        <f t="shared" si="63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4"/>
        <v>9.950248756218906E-2</v>
      </c>
      <c r="S142" s="400">
        <f t="shared" si="65"/>
        <v>3.2710280373831772E-2</v>
      </c>
      <c r="U142" s="6">
        <v>170</v>
      </c>
      <c r="V142" s="6">
        <v>171</v>
      </c>
      <c r="W142" s="6">
        <v>151</v>
      </c>
      <c r="X142" s="400">
        <f t="shared" si="66"/>
        <v>-0.11176470588235295</v>
      </c>
      <c r="Y142" s="400">
        <f t="shared" si="67"/>
        <v>-0.11695906432748537</v>
      </c>
    </row>
    <row r="143" spans="1:25" ht="12.75" customHeight="1" x14ac:dyDescent="0.4">
      <c r="A143" s="395" t="s">
        <v>103</v>
      </c>
      <c r="B143" s="6">
        <v>245</v>
      </c>
      <c r="C143" s="6">
        <v>202</v>
      </c>
      <c r="D143" s="6">
        <v>190</v>
      </c>
      <c r="E143" s="400">
        <f t="shared" si="60"/>
        <v>-0.22448979591836735</v>
      </c>
      <c r="F143" s="400">
        <f t="shared" si="61"/>
        <v>-5.9405940594059403E-2</v>
      </c>
      <c r="H143" s="6">
        <v>170</v>
      </c>
      <c r="I143" s="6">
        <v>163</v>
      </c>
      <c r="J143" s="6">
        <v>160</v>
      </c>
      <c r="K143" s="400">
        <f t="shared" si="62"/>
        <v>-5.8823529411764705E-2</v>
      </c>
      <c r="L143" s="400">
        <f t="shared" si="63"/>
        <v>-1.8404907975460124E-2</v>
      </c>
      <c r="N143" s="395" t="s">
        <v>103</v>
      </c>
      <c r="O143" s="6">
        <v>245</v>
      </c>
      <c r="P143" s="6">
        <v>202</v>
      </c>
      <c r="Q143" s="6">
        <v>190</v>
      </c>
      <c r="R143" s="400">
        <f t="shared" si="64"/>
        <v>-0.22448979591836735</v>
      </c>
      <c r="S143" s="400">
        <f t="shared" si="65"/>
        <v>-5.9405940594059403E-2</v>
      </c>
      <c r="U143" s="6">
        <v>170</v>
      </c>
      <c r="V143" s="6">
        <v>163</v>
      </c>
      <c r="W143" s="6">
        <v>160</v>
      </c>
      <c r="X143" s="400">
        <f t="shared" si="66"/>
        <v>-5.8823529411764705E-2</v>
      </c>
      <c r="Y143" s="400">
        <f t="shared" si="67"/>
        <v>-1.8404907975460124E-2</v>
      </c>
    </row>
    <row r="144" spans="1:25" ht="12.75" customHeight="1" x14ac:dyDescent="0.4">
      <c r="A144" s="395" t="s">
        <v>104</v>
      </c>
      <c r="B144" s="6">
        <v>212</v>
      </c>
      <c r="C144" s="6">
        <v>188</v>
      </c>
      <c r="D144" s="6">
        <v>209</v>
      </c>
      <c r="E144" s="400">
        <f t="shared" si="60"/>
        <v>-1.4150943396226415E-2</v>
      </c>
      <c r="F144" s="400">
        <f t="shared" si="61"/>
        <v>0.11170212765957446</v>
      </c>
      <c r="H144" s="6">
        <v>157</v>
      </c>
      <c r="I144" s="6">
        <v>178</v>
      </c>
      <c r="J144" s="6">
        <v>157</v>
      </c>
      <c r="K144" s="400">
        <f t="shared" si="62"/>
        <v>0</v>
      </c>
      <c r="L144" s="400">
        <f t="shared" si="63"/>
        <v>-0.11797752808988764</v>
      </c>
      <c r="N144" s="395" t="s">
        <v>104</v>
      </c>
      <c r="O144" s="6">
        <v>212</v>
      </c>
      <c r="P144" s="6">
        <v>188</v>
      </c>
      <c r="Q144" s="6">
        <v>209</v>
      </c>
      <c r="R144" s="400">
        <f t="shared" si="64"/>
        <v>-1.4150943396226415E-2</v>
      </c>
      <c r="S144" s="400">
        <f t="shared" si="65"/>
        <v>0.11170212765957446</v>
      </c>
      <c r="U144" s="6">
        <v>157</v>
      </c>
      <c r="V144" s="6">
        <v>178</v>
      </c>
      <c r="W144" s="6">
        <v>157</v>
      </c>
      <c r="X144" s="400">
        <f t="shared" si="66"/>
        <v>0</v>
      </c>
      <c r="Y144" s="400">
        <f t="shared" si="67"/>
        <v>-0.11797752808988764</v>
      </c>
    </row>
    <row r="145" spans="1:25" ht="12.75" customHeight="1" x14ac:dyDescent="0.4">
      <c r="A145" s="395" t="s">
        <v>105</v>
      </c>
      <c r="B145" s="6"/>
      <c r="C145" s="6"/>
      <c r="D145" s="6"/>
      <c r="E145" s="400"/>
      <c r="F145" s="400"/>
      <c r="H145" s="6"/>
      <c r="I145" s="6"/>
      <c r="J145" s="6"/>
      <c r="K145" s="400"/>
      <c r="L145" s="400"/>
      <c r="N145" s="395" t="s">
        <v>105</v>
      </c>
      <c r="O145" s="6">
        <v>199</v>
      </c>
      <c r="P145" s="6">
        <v>223</v>
      </c>
      <c r="Q145" s="6"/>
      <c r="R145" s="400">
        <f t="shared" si="64"/>
        <v>-1</v>
      </c>
      <c r="S145" s="400">
        <f t="shared" si="65"/>
        <v>-1</v>
      </c>
      <c r="U145" s="6">
        <v>180</v>
      </c>
      <c r="V145" s="6">
        <v>165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4">
      <c r="A146" s="395" t="s">
        <v>106</v>
      </c>
      <c r="B146" s="6"/>
      <c r="C146" s="6"/>
      <c r="D146" s="6"/>
      <c r="E146" s="400"/>
      <c r="F146" s="400"/>
      <c r="H146" s="6"/>
      <c r="I146" s="6"/>
      <c r="J146" s="6"/>
      <c r="K146" s="400"/>
      <c r="L146" s="400"/>
      <c r="N146" s="395" t="s">
        <v>106</v>
      </c>
      <c r="O146" s="6">
        <v>207</v>
      </c>
      <c r="P146" s="6">
        <v>200</v>
      </c>
      <c r="Q146" s="6"/>
      <c r="R146" s="400">
        <f t="shared" si="64"/>
        <v>-1</v>
      </c>
      <c r="S146" s="400">
        <f t="shared" si="65"/>
        <v>-1</v>
      </c>
      <c r="U146" s="6">
        <v>147</v>
      </c>
      <c r="V146" s="6">
        <v>129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1191</v>
      </c>
      <c r="C151" s="395">
        <f>SUM(C138:C149)</f>
        <v>1232</v>
      </c>
      <c r="D151" s="395">
        <f>SUM(D138:D149)</f>
        <v>1184</v>
      </c>
      <c r="E151" s="400">
        <f>(+D151-B151)/B151</f>
        <v>-5.8774139378673382E-3</v>
      </c>
      <c r="F151" s="400">
        <f>(+D151-C151)/C151</f>
        <v>-3.896103896103896E-2</v>
      </c>
      <c r="H151" s="395">
        <f>SUM(H138:H149)</f>
        <v>947</v>
      </c>
      <c r="I151" s="395">
        <f>SUM(I138:I149)</f>
        <v>973</v>
      </c>
      <c r="J151" s="395">
        <f>SUM(J138:J149)</f>
        <v>894</v>
      </c>
      <c r="K151" s="400">
        <f>(+J151-H151)/H151</f>
        <v>-5.59662090813094E-2</v>
      </c>
      <c r="L151" s="400">
        <f>(+J151-I151)/I151</f>
        <v>-8.1192189105858167E-2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1184</v>
      </c>
      <c r="R151" s="400">
        <f>(+Q151-O151)/O151</f>
        <v>-0.3977619532044761</v>
      </c>
      <c r="S151" s="400">
        <f>(+Q151-P151)/P151</f>
        <v>-0.43104276790004803</v>
      </c>
      <c r="U151" s="395">
        <f>SUM(U138:U149)</f>
        <v>1659</v>
      </c>
      <c r="V151" s="395">
        <f>SUM(V138:V149)</f>
        <v>1709</v>
      </c>
      <c r="W151" s="395">
        <f>SUM(W138:W149)</f>
        <v>894</v>
      </c>
      <c r="X151" s="400">
        <f>(+W151-U151)/U151</f>
        <v>-0.46112115732368897</v>
      </c>
      <c r="Y151" s="400">
        <f>(+W151-V151)/V151</f>
        <v>-0.47688706846108836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45881</v>
      </c>
      <c r="F155" s="401" t="s">
        <v>117</v>
      </c>
      <c r="G155" s="401"/>
      <c r="N155" s="394">
        <f ca="1">TODAY()</f>
        <v>45881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8">(+D159-B159)/B159</f>
        <v>0.51111111111111107</v>
      </c>
      <c r="F159" s="400">
        <f t="shared" ref="F159:F162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0">(+J159-H159)/H159</f>
        <v>-0.08</v>
      </c>
      <c r="L159" s="400">
        <f t="shared" ref="L159:L162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8"/>
        <v>0.34722222222222221</v>
      </c>
      <c r="F162" s="400">
        <f t="shared" si="69"/>
        <v>7.7777777777777779E-2</v>
      </c>
      <c r="H162" s="6">
        <v>96</v>
      </c>
      <c r="I162" s="6">
        <v>136</v>
      </c>
      <c r="J162" s="6">
        <v>136</v>
      </c>
      <c r="K162" s="400">
        <f t="shared" si="70"/>
        <v>0.41666666666666669</v>
      </c>
      <c r="L162" s="400">
        <f t="shared" si="71"/>
        <v>0</v>
      </c>
      <c r="M162" s="400">
        <f t="shared" ref="M162" si="76">(+K162-J162)/J162</f>
        <v>-0.99693627450980404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:E165" si="77">(+D163-B163)/B163</f>
        <v>9.5238095238095247E-3</v>
      </c>
      <c r="F163" s="400">
        <f t="shared" ref="F163:F165" si="78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:K165" si="79">(+J163-H163)/H163</f>
        <v>0.2231404958677686</v>
      </c>
      <c r="L163" s="400">
        <f t="shared" ref="L163:L165" si="80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2"/>
        <v>9.5238095238095247E-3</v>
      </c>
      <c r="S163" s="400">
        <f t="shared" si="73"/>
        <v>-4.5045045045045043E-2</v>
      </c>
      <c r="U163" s="6">
        <v>121</v>
      </c>
      <c r="V163" s="6">
        <v>139</v>
      </c>
      <c r="W163" s="6">
        <v>148</v>
      </c>
      <c r="X163" s="400">
        <f t="shared" si="74"/>
        <v>0.2231404958677686</v>
      </c>
      <c r="Y163" s="400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400">
        <f t="shared" si="77"/>
        <v>0.10052910052910052</v>
      </c>
      <c r="F164" s="400">
        <f t="shared" si="78"/>
        <v>0.20930232558139536</v>
      </c>
      <c r="H164" s="6">
        <v>154</v>
      </c>
      <c r="I164" s="6">
        <v>121</v>
      </c>
      <c r="J164" s="6">
        <v>134</v>
      </c>
      <c r="K164" s="400">
        <f t="shared" si="79"/>
        <v>-0.12987012987012986</v>
      </c>
      <c r="L164" s="400">
        <f t="shared" si="80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400">
        <f t="shared" si="72"/>
        <v>0.10052910052910052</v>
      </c>
      <c r="S164" s="400">
        <f t="shared" si="73"/>
        <v>0.20930232558139536</v>
      </c>
      <c r="U164" s="6">
        <v>154</v>
      </c>
      <c r="V164" s="6">
        <v>121</v>
      </c>
      <c r="W164" s="6">
        <v>134</v>
      </c>
      <c r="X164" s="400">
        <f t="shared" si="74"/>
        <v>-0.12987012987012986</v>
      </c>
      <c r="Y164" s="400">
        <f t="shared" si="75"/>
        <v>0.10743801652892562</v>
      </c>
    </row>
    <row r="165" spans="1:25" ht="12.75" customHeight="1" x14ac:dyDescent="0.4">
      <c r="A165" s="395" t="s">
        <v>104</v>
      </c>
      <c r="B165" s="6">
        <v>171</v>
      </c>
      <c r="C165" s="6">
        <v>186</v>
      </c>
      <c r="D165" s="6">
        <v>201</v>
      </c>
      <c r="E165" s="400">
        <f t="shared" si="77"/>
        <v>0.17543859649122806</v>
      </c>
      <c r="F165" s="400">
        <f t="shared" si="78"/>
        <v>8.0645161290322578E-2</v>
      </c>
      <c r="H165" s="6">
        <v>124</v>
      </c>
      <c r="I165" s="6">
        <v>117</v>
      </c>
      <c r="J165" s="6">
        <v>146</v>
      </c>
      <c r="K165" s="400">
        <f t="shared" si="79"/>
        <v>0.17741935483870969</v>
      </c>
      <c r="L165" s="400">
        <f t="shared" si="80"/>
        <v>0.24786324786324787</v>
      </c>
      <c r="N165" s="395" t="s">
        <v>104</v>
      </c>
      <c r="O165" s="6">
        <v>171</v>
      </c>
      <c r="P165" s="6">
        <v>186</v>
      </c>
      <c r="Q165" s="6">
        <v>201</v>
      </c>
      <c r="R165" s="400">
        <f t="shared" si="72"/>
        <v>0.17543859649122806</v>
      </c>
      <c r="S165" s="400">
        <f t="shared" si="73"/>
        <v>8.0645161290322578E-2</v>
      </c>
      <c r="U165" s="6">
        <v>124</v>
      </c>
      <c r="V165" s="6">
        <v>117</v>
      </c>
      <c r="W165" s="6">
        <v>146</v>
      </c>
      <c r="X165" s="400">
        <f t="shared" si="74"/>
        <v>0.17741935483870969</v>
      </c>
      <c r="Y165" s="400">
        <f t="shared" si="75"/>
        <v>0.24786324786324787</v>
      </c>
    </row>
    <row r="166" spans="1:25" ht="12.75" customHeight="1" x14ac:dyDescent="0.4">
      <c r="A166" s="395" t="s">
        <v>105</v>
      </c>
      <c r="B166" s="6"/>
      <c r="C166" s="6"/>
      <c r="D166" s="6"/>
      <c r="E166" s="400"/>
      <c r="F166" s="400"/>
      <c r="H166" s="6"/>
      <c r="I166" s="6"/>
      <c r="J166" s="6"/>
      <c r="K166" s="400"/>
      <c r="L166" s="400"/>
      <c r="N166" s="395" t="s">
        <v>105</v>
      </c>
      <c r="O166" s="6">
        <v>188</v>
      </c>
      <c r="P166" s="6">
        <v>197</v>
      </c>
      <c r="Q166" s="6"/>
      <c r="R166" s="400">
        <f t="shared" si="72"/>
        <v>-1</v>
      </c>
      <c r="S166" s="400">
        <f t="shared" si="73"/>
        <v>-1</v>
      </c>
      <c r="U166" s="6">
        <v>156</v>
      </c>
      <c r="V166" s="6">
        <v>161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4">
      <c r="A167" s="395" t="s">
        <v>106</v>
      </c>
      <c r="B167" s="6"/>
      <c r="C167" s="6"/>
      <c r="D167" s="6"/>
      <c r="E167" s="400"/>
      <c r="F167" s="400"/>
      <c r="H167" s="6"/>
      <c r="I167" s="6"/>
      <c r="J167" s="6"/>
      <c r="K167" s="400"/>
      <c r="L167" s="400"/>
      <c r="N167" s="395" t="s">
        <v>106</v>
      </c>
      <c r="O167" s="6">
        <v>133</v>
      </c>
      <c r="P167" s="6">
        <v>172</v>
      </c>
      <c r="Q167" s="6"/>
      <c r="R167" s="400">
        <f t="shared" si="72"/>
        <v>-1</v>
      </c>
      <c r="S167" s="400">
        <f t="shared" si="73"/>
        <v>-1</v>
      </c>
      <c r="U167" s="6">
        <v>142</v>
      </c>
      <c r="V167" s="6">
        <v>125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1072</v>
      </c>
      <c r="C172" s="395">
        <f>SUM(C159:C170)</f>
        <v>1182</v>
      </c>
      <c r="D172" s="395">
        <f>SUM(D159:D170)</f>
        <v>1246</v>
      </c>
      <c r="E172" s="400">
        <f>(+D172-B172)/B172</f>
        <v>0.16231343283582089</v>
      </c>
      <c r="F172" s="400">
        <f>(+D172-C172)/C172</f>
        <v>5.4145516074450083E-2</v>
      </c>
      <c r="H172" s="395">
        <f>SUM(H159:H170)</f>
        <v>735</v>
      </c>
      <c r="I172" s="395">
        <f>SUM(I159:I170)</f>
        <v>755</v>
      </c>
      <c r="J172" s="395">
        <f>SUM(J159:J170)</f>
        <v>781</v>
      </c>
      <c r="K172" s="400">
        <f>(+J172-H172)/H172</f>
        <v>6.2585034013605448E-2</v>
      </c>
      <c r="L172" s="400">
        <f>(+J172-I172)/I172</f>
        <v>3.443708609271523E-2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1246</v>
      </c>
      <c r="R172" s="400">
        <f>(+Q172-O172)/O172</f>
        <v>-0.28143021914648214</v>
      </c>
      <c r="S172" s="400">
        <f>(+Q172-P172)/P172</f>
        <v>-0.34696016771488469</v>
      </c>
      <c r="U172" s="395">
        <f>SUM(U159:U170)</f>
        <v>1328</v>
      </c>
      <c r="V172" s="395">
        <f>SUM(V159:V170)</f>
        <v>1381</v>
      </c>
      <c r="W172" s="395">
        <f>SUM(W159:W170)</f>
        <v>781</v>
      </c>
      <c r="X172" s="400">
        <f>(+W172-U172)/U172</f>
        <v>-0.4118975903614458</v>
      </c>
      <c r="Y172" s="400">
        <f>(+W172-V172)/V172</f>
        <v>-0.43446777697320782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4" si="81">(+D178-B178)/B178</f>
        <v>0.49122807017543857</v>
      </c>
      <c r="F178" s="400">
        <f t="shared" ref="F178:F184" si="82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4" si="83">(+J178-H178)/H178</f>
        <v>6.7796610169491525E-2</v>
      </c>
      <c r="L178" s="400">
        <f t="shared" ref="L178:L184" si="84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5">(+Q178-O178)/O178</f>
        <v>0.49122807017543857</v>
      </c>
      <c r="S178" s="400">
        <f t="shared" ref="S178:S189" si="86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7">(+W178-U178)/U178</f>
        <v>6.7796610169491525E-2</v>
      </c>
      <c r="Y178" s="400">
        <f t="shared" ref="Y178:Y189" si="88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1"/>
        <v>-5.434782608695652E-2</v>
      </c>
      <c r="F179" s="400">
        <f t="shared" si="82"/>
        <v>0.33846153846153848</v>
      </c>
      <c r="H179" s="395">
        <v>56</v>
      </c>
      <c r="I179" s="395">
        <v>50</v>
      </c>
      <c r="J179" s="395">
        <v>76</v>
      </c>
      <c r="K179" s="400">
        <f t="shared" si="83"/>
        <v>0.35714285714285715</v>
      </c>
      <c r="L179" s="400">
        <f t="shared" si="84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5"/>
        <v>-5.434782608695652E-2</v>
      </c>
      <c r="S179" s="400">
        <f t="shared" si="86"/>
        <v>0.33846153846153848</v>
      </c>
      <c r="U179" s="395">
        <v>56</v>
      </c>
      <c r="V179" s="395">
        <v>50</v>
      </c>
      <c r="W179" s="395">
        <v>76</v>
      </c>
      <c r="X179" s="400">
        <f t="shared" si="87"/>
        <v>0.35714285714285715</v>
      </c>
      <c r="Y179" s="400">
        <f t="shared" si="88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1"/>
        <v>0.39473684210526316</v>
      </c>
      <c r="F180" s="400">
        <f t="shared" si="82"/>
        <v>0.21839080459770116</v>
      </c>
      <c r="H180" s="395">
        <v>74</v>
      </c>
      <c r="I180" s="395">
        <v>85</v>
      </c>
      <c r="J180" s="395">
        <v>83</v>
      </c>
      <c r="K180" s="400">
        <f t="shared" si="83"/>
        <v>0.12162162162162163</v>
      </c>
      <c r="L180" s="400">
        <f t="shared" si="84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5"/>
        <v>0.39473684210526316</v>
      </c>
      <c r="S180" s="400">
        <f t="shared" si="86"/>
        <v>0.21839080459770116</v>
      </c>
      <c r="U180" s="395">
        <v>74</v>
      </c>
      <c r="V180" s="395">
        <v>85</v>
      </c>
      <c r="W180" s="395">
        <v>83</v>
      </c>
      <c r="X180" s="400">
        <f t="shared" si="87"/>
        <v>0.12162162162162163</v>
      </c>
      <c r="Y180" s="400">
        <f t="shared" si="88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1"/>
        <v>4.807692307692308E-2</v>
      </c>
      <c r="F181" s="400">
        <f t="shared" si="82"/>
        <v>-1.8018018018018018E-2</v>
      </c>
      <c r="H181" s="6">
        <v>62</v>
      </c>
      <c r="I181" s="6">
        <v>65</v>
      </c>
      <c r="J181" s="6">
        <v>81</v>
      </c>
      <c r="K181" s="400">
        <f t="shared" si="83"/>
        <v>0.30645161290322581</v>
      </c>
      <c r="L181" s="400">
        <f t="shared" si="84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5"/>
        <v>4.807692307692308E-2</v>
      </c>
      <c r="S181" s="400">
        <f t="shared" si="86"/>
        <v>-1.8018018018018018E-2</v>
      </c>
      <c r="U181" s="6">
        <v>62</v>
      </c>
      <c r="V181" s="6">
        <v>65</v>
      </c>
      <c r="W181" s="6">
        <v>81</v>
      </c>
      <c r="X181" s="400">
        <f t="shared" si="87"/>
        <v>0.30645161290322581</v>
      </c>
      <c r="Y181" s="400">
        <f t="shared" si="88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1"/>
        <v>0.53535353535353536</v>
      </c>
      <c r="F182" s="400">
        <f t="shared" si="82"/>
        <v>-5.5900621118012424E-2</v>
      </c>
      <c r="H182" s="6">
        <v>112</v>
      </c>
      <c r="I182" s="6">
        <v>96</v>
      </c>
      <c r="J182" s="6">
        <v>83</v>
      </c>
      <c r="K182" s="400">
        <f t="shared" si="83"/>
        <v>-0.25892857142857145</v>
      </c>
      <c r="L182" s="400">
        <f t="shared" si="84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5"/>
        <v>0.53535353535353536</v>
      </c>
      <c r="S182" s="400">
        <f t="shared" si="86"/>
        <v>-5.5900621118012424E-2</v>
      </c>
      <c r="U182" s="6">
        <v>112</v>
      </c>
      <c r="V182" s="6">
        <v>96</v>
      </c>
      <c r="W182" s="6">
        <v>83</v>
      </c>
      <c r="X182" s="400">
        <f t="shared" si="87"/>
        <v>-0.25892857142857145</v>
      </c>
      <c r="Y182" s="400">
        <f t="shared" si="88"/>
        <v>-0.13541666666666666</v>
      </c>
    </row>
    <row r="183" spans="1:25" ht="12.75" customHeight="1" x14ac:dyDescent="0.4">
      <c r="A183" s="395" t="s">
        <v>103</v>
      </c>
      <c r="B183" s="6">
        <v>135</v>
      </c>
      <c r="C183" s="6">
        <v>119</v>
      </c>
      <c r="D183" s="6">
        <v>121</v>
      </c>
      <c r="E183" s="400">
        <f t="shared" si="81"/>
        <v>-0.1037037037037037</v>
      </c>
      <c r="F183" s="400">
        <f t="shared" si="82"/>
        <v>1.680672268907563E-2</v>
      </c>
      <c r="H183" s="6">
        <v>112</v>
      </c>
      <c r="I183" s="6">
        <v>106</v>
      </c>
      <c r="J183" s="6">
        <v>115</v>
      </c>
      <c r="K183" s="400">
        <f t="shared" si="83"/>
        <v>2.6785714285714284E-2</v>
      </c>
      <c r="L183" s="400">
        <f t="shared" si="84"/>
        <v>8.4905660377358486E-2</v>
      </c>
      <c r="N183" s="395" t="s">
        <v>103</v>
      </c>
      <c r="O183" s="6">
        <v>135</v>
      </c>
      <c r="P183" s="6">
        <v>119</v>
      </c>
      <c r="Q183" s="6">
        <v>121</v>
      </c>
      <c r="R183" s="400">
        <f t="shared" si="85"/>
        <v>-0.1037037037037037</v>
      </c>
      <c r="S183" s="400">
        <f t="shared" si="86"/>
        <v>1.680672268907563E-2</v>
      </c>
      <c r="U183" s="6">
        <v>112</v>
      </c>
      <c r="V183" s="6">
        <v>106</v>
      </c>
      <c r="W183" s="6">
        <v>115</v>
      </c>
      <c r="X183" s="400">
        <f t="shared" si="87"/>
        <v>2.6785714285714284E-2</v>
      </c>
      <c r="Y183" s="400">
        <f t="shared" si="88"/>
        <v>8.4905660377358486E-2</v>
      </c>
    </row>
    <row r="184" spans="1:25" ht="12.75" customHeight="1" x14ac:dyDescent="0.4">
      <c r="A184" s="395" t="s">
        <v>104</v>
      </c>
      <c r="B184" s="6">
        <v>97</v>
      </c>
      <c r="C184" s="6">
        <v>120</v>
      </c>
      <c r="D184" s="6">
        <v>131</v>
      </c>
      <c r="E184" s="400">
        <f t="shared" si="81"/>
        <v>0.35051546391752575</v>
      </c>
      <c r="F184" s="400">
        <f t="shared" si="82"/>
        <v>9.166666666666666E-2</v>
      </c>
      <c r="H184" s="6">
        <v>98</v>
      </c>
      <c r="I184" s="6">
        <v>131</v>
      </c>
      <c r="J184" s="6">
        <v>128</v>
      </c>
      <c r="K184" s="400">
        <f t="shared" si="83"/>
        <v>0.30612244897959184</v>
      </c>
      <c r="L184" s="400">
        <f t="shared" si="84"/>
        <v>-2.2900763358778626E-2</v>
      </c>
      <c r="N184" s="395" t="s">
        <v>104</v>
      </c>
      <c r="O184" s="6">
        <v>97</v>
      </c>
      <c r="P184" s="6">
        <v>120</v>
      </c>
      <c r="Q184" s="6">
        <v>131</v>
      </c>
      <c r="R184" s="400">
        <f t="shared" si="85"/>
        <v>0.35051546391752575</v>
      </c>
      <c r="S184" s="400">
        <f t="shared" si="86"/>
        <v>9.166666666666666E-2</v>
      </c>
      <c r="U184" s="6">
        <v>98</v>
      </c>
      <c r="V184" s="6">
        <v>131</v>
      </c>
      <c r="W184" s="6">
        <v>128</v>
      </c>
      <c r="X184" s="400">
        <f t="shared" si="87"/>
        <v>0.30612244897959184</v>
      </c>
      <c r="Y184" s="400">
        <f t="shared" si="88"/>
        <v>-2.2900763358778626E-2</v>
      </c>
    </row>
    <row r="185" spans="1:25" ht="12.75" customHeight="1" x14ac:dyDescent="0.4">
      <c r="A185" s="6" t="s">
        <v>105</v>
      </c>
      <c r="B185" s="6"/>
      <c r="C185" s="6"/>
      <c r="D185" s="6"/>
      <c r="E185" s="400"/>
      <c r="F185" s="400"/>
      <c r="H185" s="6"/>
      <c r="I185" s="6"/>
      <c r="J185" s="6"/>
      <c r="K185" s="400"/>
      <c r="L185" s="400"/>
      <c r="N185" s="6" t="s">
        <v>105</v>
      </c>
      <c r="O185" s="6">
        <v>109</v>
      </c>
      <c r="P185" s="6">
        <v>136</v>
      </c>
      <c r="Q185" s="6"/>
      <c r="R185" s="400">
        <f t="shared" si="85"/>
        <v>-1</v>
      </c>
      <c r="S185" s="400">
        <f t="shared" si="86"/>
        <v>-1</v>
      </c>
      <c r="U185" s="6">
        <v>118</v>
      </c>
      <c r="V185" s="6">
        <v>111</v>
      </c>
      <c r="W185" s="6"/>
      <c r="X185" s="400">
        <f t="shared" si="87"/>
        <v>-1</v>
      </c>
      <c r="Y185" s="400">
        <f t="shared" si="88"/>
        <v>-1</v>
      </c>
    </row>
    <row r="186" spans="1:25" ht="12.75" customHeight="1" x14ac:dyDescent="0.4">
      <c r="A186" s="395" t="s">
        <v>106</v>
      </c>
      <c r="B186" s="6"/>
      <c r="C186" s="6"/>
      <c r="D186" s="6"/>
      <c r="E186" s="400"/>
      <c r="F186" s="400"/>
      <c r="H186" s="6"/>
      <c r="I186" s="6"/>
      <c r="J186" s="6"/>
      <c r="K186" s="400"/>
      <c r="L186" s="400"/>
      <c r="N186" s="395" t="s">
        <v>106</v>
      </c>
      <c r="O186" s="6">
        <v>101</v>
      </c>
      <c r="P186" s="6">
        <v>115</v>
      </c>
      <c r="Q186" s="6"/>
      <c r="R186" s="400">
        <f t="shared" si="85"/>
        <v>-1</v>
      </c>
      <c r="S186" s="400">
        <f t="shared" si="86"/>
        <v>-1</v>
      </c>
      <c r="U186" s="6">
        <v>102</v>
      </c>
      <c r="V186" s="6">
        <v>117</v>
      </c>
      <c r="W186" s="6"/>
      <c r="X186" s="400">
        <f t="shared" si="87"/>
        <v>-1</v>
      </c>
      <c r="Y186" s="400">
        <f t="shared" si="88"/>
        <v>-1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5"/>
        <v>-1</v>
      </c>
      <c r="S187" s="400">
        <f t="shared" si="86"/>
        <v>-1</v>
      </c>
      <c r="U187" s="6">
        <v>96</v>
      </c>
      <c r="V187" s="6">
        <v>108</v>
      </c>
      <c r="W187" s="6"/>
      <c r="X187" s="400">
        <f t="shared" si="87"/>
        <v>-1</v>
      </c>
      <c r="Y187" s="400">
        <f t="shared" si="88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5"/>
        <v>-1</v>
      </c>
      <c r="S188" s="400">
        <f t="shared" si="86"/>
        <v>-1</v>
      </c>
      <c r="U188" s="6">
        <v>79</v>
      </c>
      <c r="V188" s="6">
        <v>87</v>
      </c>
      <c r="W188" s="6"/>
      <c r="X188" s="400">
        <f t="shared" si="87"/>
        <v>-1</v>
      </c>
      <c r="Y188" s="400">
        <f t="shared" si="88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5"/>
        <v>-1</v>
      </c>
      <c r="S189" s="384">
        <f t="shared" si="86"/>
        <v>-1</v>
      </c>
      <c r="T189"/>
      <c r="U189" s="6">
        <v>80</v>
      </c>
      <c r="V189" s="6">
        <v>83</v>
      </c>
      <c r="W189" s="6"/>
      <c r="X189" s="384">
        <f t="shared" si="87"/>
        <v>-1</v>
      </c>
      <c r="Y189" s="384">
        <f t="shared" si="88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660</v>
      </c>
      <c r="C191" s="395">
        <f>SUM(C178:C189)</f>
        <v>724</v>
      </c>
      <c r="D191" s="395">
        <f>SUM(D178:D189)</f>
        <v>791</v>
      </c>
      <c r="E191" s="400">
        <f>(+D191-B191)/B191</f>
        <v>0.19848484848484849</v>
      </c>
      <c r="F191" s="400">
        <f>(+D191-C191)/C191</f>
        <v>9.2541436464088397E-2</v>
      </c>
      <c r="H191" s="395">
        <f>SUM(H178:H189)</f>
        <v>573</v>
      </c>
      <c r="I191" s="395">
        <f>SUM(I178:I189)</f>
        <v>611</v>
      </c>
      <c r="J191" s="395">
        <f>SUM(J178:J189)</f>
        <v>629</v>
      </c>
      <c r="K191" s="400">
        <f>(+J191-H191)/H191</f>
        <v>9.7731239092495634E-2</v>
      </c>
      <c r="L191" s="400">
        <f>(+J191-I191)/I191</f>
        <v>2.9459901800327332E-2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791</v>
      </c>
      <c r="R191" s="400">
        <f>(+Q191-O191)/O191</f>
        <v>-0.27630375114364136</v>
      </c>
      <c r="S191" s="400">
        <f>(+Q191-P191)/P191</f>
        <v>-0.35899513776337116</v>
      </c>
      <c r="U191" s="395">
        <f>SUM(U178:U189)</f>
        <v>1048</v>
      </c>
      <c r="V191" s="395">
        <f>SUM(V178:V189)</f>
        <v>1117</v>
      </c>
      <c r="W191" s="395">
        <f>SUM(W178:W189)</f>
        <v>629</v>
      </c>
      <c r="X191" s="400">
        <f>(+W191-U191)/U191</f>
        <v>-0.39980916030534353</v>
      </c>
      <c r="Y191" s="400">
        <f>(+W191-V191)/V191</f>
        <v>-0.43688451208594448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45881</v>
      </c>
      <c r="F193" s="401" t="s">
        <v>120</v>
      </c>
      <c r="G193" s="401"/>
      <c r="N193" s="394">
        <f ca="1">TODAY()</f>
        <v>45881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3" si="89">(+D197-B197)/B197</f>
        <v>0</v>
      </c>
      <c r="F197" s="400">
        <f t="shared" ref="F197:F203" si="90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3" si="91">(+J197-H197)/H197</f>
        <v>-9.7560975609756101E-2</v>
      </c>
      <c r="L197" s="400">
        <f t="shared" ref="L197:L203" si="92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3">(+Q197-O197)/O197</f>
        <v>0</v>
      </c>
      <c r="S197" s="400">
        <f t="shared" ref="S197:S205" si="94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5">(+W197-U197)/U197</f>
        <v>-9.7560975609756101E-2</v>
      </c>
      <c r="Y197" s="400">
        <f t="shared" ref="Y197:Y208" si="96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9"/>
        <v>0.29629629629629628</v>
      </c>
      <c r="F198" s="400">
        <f t="shared" si="90"/>
        <v>-0.43548387096774194</v>
      </c>
      <c r="H198" s="395">
        <v>38</v>
      </c>
      <c r="I198" s="395">
        <v>36</v>
      </c>
      <c r="J198" s="395">
        <v>46</v>
      </c>
      <c r="K198" s="400">
        <f t="shared" si="91"/>
        <v>0.21052631578947367</v>
      </c>
      <c r="L198" s="400">
        <f t="shared" si="92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3"/>
        <v>0.29629629629629628</v>
      </c>
      <c r="S198" s="400">
        <f t="shared" si="94"/>
        <v>-0.43548387096774194</v>
      </c>
      <c r="U198" s="395">
        <v>38</v>
      </c>
      <c r="V198" s="395">
        <v>36</v>
      </c>
      <c r="W198" s="395">
        <v>46</v>
      </c>
      <c r="X198" s="400">
        <f t="shared" si="95"/>
        <v>0.21052631578947367</v>
      </c>
      <c r="Y198" s="400">
        <f t="shared" si="96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9"/>
        <v>0.5</v>
      </c>
      <c r="F199" s="400">
        <f t="shared" si="90"/>
        <v>0.11290322580645161</v>
      </c>
      <c r="H199" s="395">
        <v>45</v>
      </c>
      <c r="I199" s="395">
        <v>56</v>
      </c>
      <c r="J199" s="395">
        <v>50</v>
      </c>
      <c r="K199" s="400">
        <f t="shared" si="91"/>
        <v>0.1111111111111111</v>
      </c>
      <c r="L199" s="400">
        <f t="shared" si="92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3"/>
        <v>0.5</v>
      </c>
      <c r="S199" s="400">
        <f t="shared" si="94"/>
        <v>0.11290322580645161</v>
      </c>
      <c r="U199" s="395">
        <v>45</v>
      </c>
      <c r="V199" s="395">
        <v>56</v>
      </c>
      <c r="W199" s="395">
        <v>50</v>
      </c>
      <c r="X199" s="400">
        <f t="shared" si="95"/>
        <v>0.1111111111111111</v>
      </c>
      <c r="Y199" s="400">
        <f t="shared" si="96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9"/>
        <v>0.1</v>
      </c>
      <c r="F200" s="400">
        <f t="shared" si="90"/>
        <v>0.1</v>
      </c>
      <c r="H200" s="6">
        <v>51</v>
      </c>
      <c r="I200" s="6">
        <v>49</v>
      </c>
      <c r="J200" s="6">
        <v>52</v>
      </c>
      <c r="K200" s="400">
        <f t="shared" si="91"/>
        <v>1.9607843137254902E-2</v>
      </c>
      <c r="L200" s="400">
        <f t="shared" si="92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3"/>
        <v>0.1</v>
      </c>
      <c r="S200" s="400">
        <f t="shared" si="94"/>
        <v>0.1</v>
      </c>
      <c r="U200" s="6">
        <v>51</v>
      </c>
      <c r="V200" s="6">
        <v>49</v>
      </c>
      <c r="W200" s="6">
        <v>52</v>
      </c>
      <c r="X200" s="400">
        <f t="shared" si="95"/>
        <v>1.9607843137254902E-2</v>
      </c>
      <c r="Y200" s="400">
        <f t="shared" si="96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89"/>
        <v>0.12162162162162163</v>
      </c>
      <c r="F201" s="400">
        <f t="shared" si="90"/>
        <v>-2.3529411764705882E-2</v>
      </c>
      <c r="H201" s="6">
        <v>60</v>
      </c>
      <c r="I201" s="6">
        <v>80</v>
      </c>
      <c r="J201" s="6">
        <v>85</v>
      </c>
      <c r="K201" s="400">
        <f t="shared" si="91"/>
        <v>0.41666666666666669</v>
      </c>
      <c r="L201" s="400">
        <f t="shared" si="92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3"/>
        <v>0.12162162162162163</v>
      </c>
      <c r="S201" s="400">
        <f t="shared" si="94"/>
        <v>-2.3529411764705882E-2</v>
      </c>
      <c r="U201" s="6">
        <v>60</v>
      </c>
      <c r="V201" s="6">
        <v>80</v>
      </c>
      <c r="W201" s="6">
        <v>85</v>
      </c>
      <c r="X201" s="400">
        <f t="shared" si="95"/>
        <v>0.41666666666666669</v>
      </c>
      <c r="Y201" s="400">
        <f t="shared" si="96"/>
        <v>6.25E-2</v>
      </c>
    </row>
    <row r="202" spans="1:25" ht="12.75" customHeight="1" x14ac:dyDescent="0.4">
      <c r="A202" s="395" t="s">
        <v>103</v>
      </c>
      <c r="B202" s="6">
        <v>86</v>
      </c>
      <c r="C202" s="6">
        <v>74</v>
      </c>
      <c r="D202" s="6">
        <v>77</v>
      </c>
      <c r="E202" s="400">
        <f t="shared" si="89"/>
        <v>-0.10465116279069768</v>
      </c>
      <c r="F202" s="400">
        <f t="shared" si="90"/>
        <v>4.0540540540540543E-2</v>
      </c>
      <c r="H202" s="6">
        <v>79</v>
      </c>
      <c r="I202" s="6">
        <v>65</v>
      </c>
      <c r="J202" s="6">
        <v>70</v>
      </c>
      <c r="K202" s="400">
        <f t="shared" si="91"/>
        <v>-0.11392405063291139</v>
      </c>
      <c r="L202" s="400">
        <f t="shared" si="92"/>
        <v>7.6923076923076927E-2</v>
      </c>
      <c r="N202" s="395" t="s">
        <v>103</v>
      </c>
      <c r="O202" s="6">
        <v>86</v>
      </c>
      <c r="P202" s="6">
        <v>74</v>
      </c>
      <c r="Q202" s="6">
        <v>77</v>
      </c>
      <c r="R202" s="400">
        <f t="shared" si="93"/>
        <v>-0.10465116279069768</v>
      </c>
      <c r="S202" s="400">
        <f t="shared" si="94"/>
        <v>4.0540540540540543E-2</v>
      </c>
      <c r="U202" s="6">
        <v>79</v>
      </c>
      <c r="V202" s="6">
        <v>65</v>
      </c>
      <c r="W202" s="6">
        <v>70</v>
      </c>
      <c r="X202" s="400">
        <f t="shared" si="95"/>
        <v>-0.11392405063291139</v>
      </c>
      <c r="Y202" s="400">
        <f t="shared" si="96"/>
        <v>7.6923076923076927E-2</v>
      </c>
    </row>
    <row r="203" spans="1:25" ht="12.75" customHeight="1" x14ac:dyDescent="0.4">
      <c r="A203" s="395" t="s">
        <v>104</v>
      </c>
      <c r="B203" s="6">
        <v>51</v>
      </c>
      <c r="C203" s="6">
        <v>67</v>
      </c>
      <c r="D203" s="6">
        <v>84</v>
      </c>
      <c r="E203" s="400">
        <f t="shared" si="89"/>
        <v>0.6470588235294118</v>
      </c>
      <c r="F203" s="400">
        <f t="shared" si="90"/>
        <v>0.2537313432835821</v>
      </c>
      <c r="H203" s="6">
        <v>65</v>
      </c>
      <c r="I203" s="6">
        <v>70</v>
      </c>
      <c r="J203" s="6">
        <v>86</v>
      </c>
      <c r="K203" s="400">
        <f t="shared" si="91"/>
        <v>0.32307692307692309</v>
      </c>
      <c r="L203" s="400">
        <f t="shared" si="92"/>
        <v>0.22857142857142856</v>
      </c>
      <c r="N203" s="395" t="s">
        <v>104</v>
      </c>
      <c r="O203" s="6">
        <v>51</v>
      </c>
      <c r="P203" s="6">
        <v>67</v>
      </c>
      <c r="Q203" s="6">
        <v>84</v>
      </c>
      <c r="R203" s="400">
        <f t="shared" si="93"/>
        <v>0.6470588235294118</v>
      </c>
      <c r="S203" s="400">
        <f t="shared" si="94"/>
        <v>0.2537313432835821</v>
      </c>
      <c r="U203" s="6">
        <v>65</v>
      </c>
      <c r="V203" s="6">
        <v>70</v>
      </c>
      <c r="W203" s="6">
        <v>86</v>
      </c>
      <c r="X203" s="400">
        <f t="shared" si="95"/>
        <v>0.32307692307692309</v>
      </c>
      <c r="Y203" s="400">
        <f t="shared" si="96"/>
        <v>0.22857142857142856</v>
      </c>
    </row>
    <row r="204" spans="1:25" ht="12.75" customHeight="1" x14ac:dyDescent="0.4">
      <c r="A204" s="395" t="s">
        <v>105</v>
      </c>
      <c r="B204" s="6"/>
      <c r="C204" s="6"/>
      <c r="D204" s="6"/>
      <c r="E204" s="400"/>
      <c r="F204" s="400"/>
      <c r="H204" s="6"/>
      <c r="I204" s="6"/>
      <c r="J204" s="6"/>
      <c r="K204" s="400"/>
      <c r="L204" s="400"/>
      <c r="N204" s="395" t="s">
        <v>105</v>
      </c>
      <c r="O204" s="6">
        <v>59</v>
      </c>
      <c r="P204" s="6">
        <v>72</v>
      </c>
      <c r="Q204" s="6"/>
      <c r="R204" s="400">
        <f t="shared" si="93"/>
        <v>-1</v>
      </c>
      <c r="S204" s="400">
        <f t="shared" si="94"/>
        <v>-1</v>
      </c>
      <c r="U204" s="6">
        <v>63</v>
      </c>
      <c r="V204" s="6">
        <v>71</v>
      </c>
      <c r="W204" s="6"/>
      <c r="X204" s="400">
        <f t="shared" si="95"/>
        <v>-1</v>
      </c>
      <c r="Y204" s="400">
        <f t="shared" si="96"/>
        <v>-1</v>
      </c>
    </row>
    <row r="205" spans="1:25" ht="12.75" customHeight="1" x14ac:dyDescent="0.4">
      <c r="A205" s="395" t="s">
        <v>106</v>
      </c>
      <c r="B205" s="6"/>
      <c r="C205" s="6"/>
      <c r="D205" s="6"/>
      <c r="E205" s="400"/>
      <c r="F205" s="400"/>
      <c r="H205" s="6"/>
      <c r="I205" s="6"/>
      <c r="J205" s="6"/>
      <c r="K205" s="400"/>
      <c r="L205" s="400"/>
      <c r="N205" s="395" t="s">
        <v>106</v>
      </c>
      <c r="O205" s="6">
        <v>59</v>
      </c>
      <c r="P205" s="6">
        <v>70</v>
      </c>
      <c r="Q205" s="6"/>
      <c r="R205" s="400">
        <f t="shared" si="93"/>
        <v>-1</v>
      </c>
      <c r="S205" s="400">
        <f t="shared" si="94"/>
        <v>-1</v>
      </c>
      <c r="U205" s="6">
        <v>59</v>
      </c>
      <c r="V205" s="6">
        <v>72</v>
      </c>
      <c r="W205" s="6"/>
      <c r="X205" s="400">
        <f t="shared" si="95"/>
        <v>-1</v>
      </c>
      <c r="Y205" s="400">
        <f t="shared" si="96"/>
        <v>-1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5"/>
        <v>-1</v>
      </c>
      <c r="Y206" s="400">
        <f t="shared" si="96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5"/>
        <v>-1</v>
      </c>
      <c r="Y207" s="400">
        <f t="shared" si="96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7">(+Q208-O208)/O208</f>
        <v>-1</v>
      </c>
      <c r="S208" s="384">
        <f t="shared" ref="S208" si="98">(+Q208-P208)/P208</f>
        <v>-1</v>
      </c>
      <c r="T208"/>
      <c r="U208" s="6">
        <v>65</v>
      </c>
      <c r="V208" s="6">
        <v>79</v>
      </c>
      <c r="W208" s="6"/>
      <c r="X208" s="384">
        <f t="shared" si="95"/>
        <v>-1</v>
      </c>
      <c r="Y208" s="384">
        <f t="shared" si="96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383</v>
      </c>
      <c r="C210" s="395">
        <f>SUM(C197:C208)</f>
        <v>453</v>
      </c>
      <c r="D210" s="395">
        <f>SUM(D197:D208)</f>
        <v>453</v>
      </c>
      <c r="E210" s="400">
        <f>(+D210-B210)/B210</f>
        <v>0.18276762402088773</v>
      </c>
      <c r="F210" s="400">
        <f>(+D210-C210)/C210</f>
        <v>0</v>
      </c>
      <c r="H210" s="395">
        <f>SUM(H197:H208)</f>
        <v>379</v>
      </c>
      <c r="I210" s="395">
        <f>SUM(I197:I208)</f>
        <v>397</v>
      </c>
      <c r="J210" s="395">
        <f>SUM(J197:J208)</f>
        <v>426</v>
      </c>
      <c r="K210" s="400">
        <f>(+J210-H210)/H210</f>
        <v>0.12401055408970976</v>
      </c>
      <c r="L210" s="400">
        <f>(+J210-I210)/I210</f>
        <v>7.3047858942065488E-2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453</v>
      </c>
      <c r="R210" s="400">
        <f>(+Q210-O210)/O210</f>
        <v>-0.34820143884892085</v>
      </c>
      <c r="S210" s="400">
        <f>(+Q210-P210)/P210</f>
        <v>-0.4330413016270338</v>
      </c>
      <c r="U210" s="395">
        <f>SUM(U197:U208)</f>
        <v>689</v>
      </c>
      <c r="V210" s="395">
        <f>SUM(V197:V208)</f>
        <v>752</v>
      </c>
      <c r="W210" s="395">
        <f>SUM(W197:W208)</f>
        <v>426</v>
      </c>
      <c r="X210" s="400">
        <f>(+W210-U210)/U210</f>
        <v>-0.38171262699564584</v>
      </c>
      <c r="Y210" s="400">
        <f>(+W210-V210)/V210</f>
        <v>-0.43351063829787234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45881</v>
      </c>
      <c r="F212" s="397"/>
      <c r="G212" s="398" t="s">
        <v>118</v>
      </c>
      <c r="N212" s="394">
        <f ca="1">TODAY()</f>
        <v>45881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2" si="99">(+D216-B216)/B216</f>
        <v>0.29652996845425866</v>
      </c>
      <c r="F216" s="400">
        <f t="shared" ref="F216:F222" si="100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2" si="101">(+J216-H216)/H216</f>
        <v>0.1118925831202046</v>
      </c>
      <c r="L216" s="400">
        <f t="shared" ref="L216:L222" si="102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3">(+Q216-O216)/O216</f>
        <v>0.29652996845425866</v>
      </c>
      <c r="S216" s="400">
        <f t="shared" ref="S216:S227" si="104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5">(+W216-U216)/U216</f>
        <v>0.1118925831202046</v>
      </c>
      <c r="Y216" s="400">
        <f t="shared" ref="Y216:Y227" si="106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9"/>
        <v>0.11052166224580018</v>
      </c>
      <c r="F217" s="400">
        <f t="shared" si="100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1"/>
        <v>0.12829957028852057</v>
      </c>
      <c r="L217" s="400">
        <f t="shared" si="102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3"/>
        <v>0.11052166224580018</v>
      </c>
      <c r="S217" s="400">
        <f t="shared" si="104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5"/>
        <v>0.12829957028852057</v>
      </c>
      <c r="Y217" s="400">
        <f t="shared" si="106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9"/>
        <v>8.9689034369885429E-2</v>
      </c>
      <c r="F218" s="400">
        <f t="shared" si="100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1"/>
        <v>-2.8649386084583901E-2</v>
      </c>
      <c r="L218" s="400">
        <f t="shared" si="102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3"/>
        <v>8.9689034369885429E-2</v>
      </c>
      <c r="S218" s="400">
        <f t="shared" si="104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5"/>
        <v>-2.8649386084583901E-2</v>
      </c>
      <c r="Y218" s="400">
        <f t="shared" si="106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9"/>
        <v>0.2046246436490339</v>
      </c>
      <c r="F219" s="400">
        <f t="shared" si="100"/>
        <v>2.8671896131998918E-2</v>
      </c>
      <c r="H219" s="6">
        <v>2256</v>
      </c>
      <c r="I219" s="6">
        <v>2657</v>
      </c>
      <c r="J219" s="6">
        <v>2578</v>
      </c>
      <c r="K219" s="400">
        <f t="shared" si="101"/>
        <v>0.14273049645390071</v>
      </c>
      <c r="L219" s="400">
        <f t="shared" si="102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3"/>
        <v>0.2046246436490339</v>
      </c>
      <c r="S219" s="400">
        <f t="shared" si="104"/>
        <v>2.8671896131998918E-2</v>
      </c>
      <c r="U219" s="6">
        <v>2256</v>
      </c>
      <c r="V219" s="6">
        <v>2657</v>
      </c>
      <c r="W219" s="6">
        <v>2578</v>
      </c>
      <c r="X219" s="400">
        <f t="shared" si="105"/>
        <v>0.14273049645390071</v>
      </c>
      <c r="Y219" s="400">
        <f t="shared" si="106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99"/>
        <v>0.14035087719298245</v>
      </c>
      <c r="F220" s="400">
        <f t="shared" si="100"/>
        <v>8.112622285850633E-3</v>
      </c>
      <c r="H220" s="6">
        <v>2861</v>
      </c>
      <c r="I220" s="6">
        <v>3139</v>
      </c>
      <c r="J220" s="6">
        <v>3105</v>
      </c>
      <c r="K220" s="400">
        <f t="shared" si="101"/>
        <v>8.5284865431667245E-2</v>
      </c>
      <c r="L220" s="400">
        <f t="shared" si="102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3"/>
        <v>0.14035087719298245</v>
      </c>
      <c r="S220" s="400">
        <f t="shared" si="104"/>
        <v>8.112622285850633E-3</v>
      </c>
      <c r="U220" s="6">
        <v>2861</v>
      </c>
      <c r="V220" s="6">
        <v>3139</v>
      </c>
      <c r="W220" s="6">
        <v>3105</v>
      </c>
      <c r="X220" s="400">
        <f t="shared" si="105"/>
        <v>8.5284865431667245E-2</v>
      </c>
      <c r="Y220" s="400">
        <f t="shared" si="106"/>
        <v>-1.083147499203568E-2</v>
      </c>
    </row>
    <row r="221" spans="1:25" ht="12.75" customHeight="1" x14ac:dyDescent="0.4">
      <c r="A221" s="395" t="s">
        <v>103</v>
      </c>
      <c r="B221" s="6">
        <v>4006</v>
      </c>
      <c r="C221" s="6">
        <v>3700</v>
      </c>
      <c r="D221" s="6">
        <v>4125</v>
      </c>
      <c r="E221" s="400">
        <f t="shared" si="99"/>
        <v>2.9705441837244134E-2</v>
      </c>
      <c r="F221" s="400">
        <f t="shared" si="100"/>
        <v>0.11486486486486487</v>
      </c>
      <c r="H221" s="6">
        <v>3167</v>
      </c>
      <c r="I221" s="6">
        <v>2937</v>
      </c>
      <c r="J221" s="6">
        <v>3243</v>
      </c>
      <c r="K221" s="400">
        <f t="shared" si="101"/>
        <v>2.3997473950110516E-2</v>
      </c>
      <c r="L221" s="400">
        <f t="shared" si="102"/>
        <v>0.1041879468845761</v>
      </c>
      <c r="N221" s="395" t="s">
        <v>103</v>
      </c>
      <c r="O221" s="6">
        <v>4006</v>
      </c>
      <c r="P221" s="6">
        <v>3700</v>
      </c>
      <c r="Q221" s="6">
        <v>4125</v>
      </c>
      <c r="R221" s="400">
        <f t="shared" si="103"/>
        <v>2.9705441837244134E-2</v>
      </c>
      <c r="S221" s="400">
        <f t="shared" si="104"/>
        <v>0.11486486486486487</v>
      </c>
      <c r="U221" s="6">
        <v>3167</v>
      </c>
      <c r="V221" s="6">
        <v>2937</v>
      </c>
      <c r="W221" s="6">
        <v>3243</v>
      </c>
      <c r="X221" s="400">
        <f t="shared" si="105"/>
        <v>2.3997473950110516E-2</v>
      </c>
      <c r="Y221" s="400">
        <f t="shared" si="106"/>
        <v>0.1041879468845761</v>
      </c>
    </row>
    <row r="222" spans="1:25" ht="12.75" customHeight="1" x14ac:dyDescent="0.4">
      <c r="A222" s="395" t="s">
        <v>104</v>
      </c>
      <c r="B222" s="6">
        <v>3618</v>
      </c>
      <c r="C222" s="6">
        <v>3889</v>
      </c>
      <c r="D222" s="6">
        <v>4329</v>
      </c>
      <c r="E222" s="400">
        <f t="shared" si="99"/>
        <v>0.19651741293532338</v>
      </c>
      <c r="F222" s="400">
        <f t="shared" si="100"/>
        <v>0.11313962458215479</v>
      </c>
      <c r="H222" s="6">
        <v>2945</v>
      </c>
      <c r="I222" s="6">
        <v>3114</v>
      </c>
      <c r="J222" s="6">
        <v>3102</v>
      </c>
      <c r="K222" s="400">
        <f t="shared" si="101"/>
        <v>5.3310696095076403E-2</v>
      </c>
      <c r="L222" s="400">
        <f t="shared" si="102"/>
        <v>-3.8535645472061657E-3</v>
      </c>
      <c r="N222" s="395" t="s">
        <v>104</v>
      </c>
      <c r="O222" s="6">
        <v>3618</v>
      </c>
      <c r="P222" s="6">
        <v>3889</v>
      </c>
      <c r="Q222" s="6">
        <v>4329</v>
      </c>
      <c r="R222" s="400">
        <f t="shared" si="103"/>
        <v>0.19651741293532338</v>
      </c>
      <c r="S222" s="400">
        <f t="shared" si="104"/>
        <v>0.11313962458215479</v>
      </c>
      <c r="U222" s="6">
        <v>2945</v>
      </c>
      <c r="V222" s="6">
        <v>3114</v>
      </c>
      <c r="W222" s="6">
        <v>3102</v>
      </c>
      <c r="X222" s="400">
        <f t="shared" si="105"/>
        <v>5.3310696095076403E-2</v>
      </c>
      <c r="Y222" s="400">
        <f t="shared" si="106"/>
        <v>-3.8535645472061657E-3</v>
      </c>
    </row>
    <row r="223" spans="1:25" ht="12.75" customHeight="1" x14ac:dyDescent="0.4">
      <c r="A223" s="395" t="s">
        <v>105</v>
      </c>
      <c r="B223" s="6"/>
      <c r="C223" s="6"/>
      <c r="D223" s="6"/>
      <c r="E223" s="400"/>
      <c r="F223" s="400"/>
      <c r="H223" s="6"/>
      <c r="I223" s="6"/>
      <c r="J223" s="6"/>
      <c r="K223" s="400"/>
      <c r="L223" s="400"/>
      <c r="N223" s="395" t="s">
        <v>105</v>
      </c>
      <c r="O223" s="6">
        <v>3938</v>
      </c>
      <c r="P223" s="6">
        <v>3998</v>
      </c>
      <c r="Q223" s="6"/>
      <c r="R223" s="400">
        <f t="shared" si="103"/>
        <v>-1</v>
      </c>
      <c r="S223" s="400">
        <f t="shared" si="104"/>
        <v>-1</v>
      </c>
      <c r="U223" s="6">
        <v>3112</v>
      </c>
      <c r="V223" s="6">
        <v>3060</v>
      </c>
      <c r="W223" s="6"/>
      <c r="X223" s="400">
        <f t="shared" si="105"/>
        <v>-1</v>
      </c>
      <c r="Y223" s="400">
        <f t="shared" si="106"/>
        <v>-1</v>
      </c>
    </row>
    <row r="224" spans="1:25" ht="12.75" customHeight="1" x14ac:dyDescent="0.4">
      <c r="A224" s="395" t="s">
        <v>106</v>
      </c>
      <c r="B224" s="6"/>
      <c r="C224" s="6"/>
      <c r="D224" s="6"/>
      <c r="E224" s="400"/>
      <c r="F224" s="400"/>
      <c r="H224" s="6"/>
      <c r="I224" s="6"/>
      <c r="J224" s="6"/>
      <c r="K224" s="400"/>
      <c r="L224" s="400"/>
      <c r="N224" s="395" t="s">
        <v>106</v>
      </c>
      <c r="O224" s="6">
        <v>3514</v>
      </c>
      <c r="P224" s="6">
        <v>3887</v>
      </c>
      <c r="Q224" s="6"/>
      <c r="R224" s="400">
        <f t="shared" si="103"/>
        <v>-1</v>
      </c>
      <c r="S224" s="400">
        <f t="shared" si="104"/>
        <v>-1</v>
      </c>
      <c r="U224" s="6">
        <v>2736</v>
      </c>
      <c r="V224" s="6">
        <v>2681</v>
      </c>
      <c r="W224" s="6"/>
      <c r="X224" s="400">
        <f t="shared" si="105"/>
        <v>-1</v>
      </c>
      <c r="Y224" s="400">
        <f t="shared" si="106"/>
        <v>-1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103"/>
        <v>-1</v>
      </c>
      <c r="S225" s="400">
        <f t="shared" si="104"/>
        <v>-1</v>
      </c>
      <c r="U225" s="6">
        <v>2770</v>
      </c>
      <c r="V225" s="6">
        <v>2858</v>
      </c>
      <c r="W225" s="6"/>
      <c r="X225" s="400">
        <f t="shared" si="105"/>
        <v>-1</v>
      </c>
      <c r="Y225" s="400">
        <f t="shared" si="106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3"/>
        <v>-1</v>
      </c>
      <c r="S226" s="400">
        <f t="shared" si="104"/>
        <v>-1</v>
      </c>
      <c r="U226" s="6">
        <v>2376</v>
      </c>
      <c r="V226" s="6">
        <v>2527</v>
      </c>
      <c r="W226" s="6"/>
      <c r="X226" s="400">
        <f t="shared" si="105"/>
        <v>-1</v>
      </c>
      <c r="Y226" s="400">
        <f t="shared" si="106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3"/>
        <v>-1</v>
      </c>
      <c r="S227" s="384">
        <f t="shared" si="104"/>
        <v>-1</v>
      </c>
      <c r="T227"/>
      <c r="U227" s="6">
        <v>2200</v>
      </c>
      <c r="V227" s="6">
        <v>2463</v>
      </c>
      <c r="W227" s="6"/>
      <c r="X227" s="384">
        <f t="shared" si="105"/>
        <v>-1</v>
      </c>
      <c r="Y227" s="384">
        <f t="shared" si="106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22022</v>
      </c>
      <c r="C229" s="395">
        <f>SUM(C216:C227)</f>
        <v>23790</v>
      </c>
      <c r="D229" s="395">
        <f>SUM(D216:D227)</f>
        <v>25200</v>
      </c>
      <c r="E229" s="400">
        <f>(+D229-B229)/B229</f>
        <v>0.14431023521932612</v>
      </c>
      <c r="F229" s="400">
        <f>(+D229-C229)/C229</f>
        <v>5.9268600252206809E-2</v>
      </c>
      <c r="H229" s="395">
        <f>SUM(H216:H227)</f>
        <v>16621</v>
      </c>
      <c r="I229" s="395">
        <f>SUM(I216:I227)</f>
        <v>17544</v>
      </c>
      <c r="J229" s="395">
        <f>SUM(J216:J227)</f>
        <v>17741</v>
      </c>
      <c r="K229" s="400">
        <f>(+J229-H229)/H229</f>
        <v>6.7384633896877447E-2</v>
      </c>
      <c r="L229" s="400">
        <f>(+J229-I229)/I229</f>
        <v>1.122891016871865E-2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25200</v>
      </c>
      <c r="R229" s="400">
        <f>(+Q229-O229)/O229</f>
        <v>-0.32279909706546278</v>
      </c>
      <c r="S229" s="400">
        <f>(+Q229-P229)/P229</f>
        <v>-0.36557488482163086</v>
      </c>
      <c r="U229" s="395">
        <f>SUM(U216:U227)</f>
        <v>29815</v>
      </c>
      <c r="V229" s="395">
        <f>SUM(V216:V227)</f>
        <v>31133</v>
      </c>
      <c r="W229" s="395">
        <f>SUM(W216:W227)</f>
        <v>17741</v>
      </c>
      <c r="X229" s="400">
        <f>(+W229-U229)/U229</f>
        <v>-0.40496394432332716</v>
      </c>
      <c r="Y229" s="400">
        <f>(+W229-V229)/V229</f>
        <v>-0.43015449844216747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40" si="107">(+D234-B234)/B234</f>
        <v>0.26408839779005527</v>
      </c>
      <c r="F234" s="400">
        <f t="shared" ref="F234:F240" si="108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40" si="109">(+J234-H234)/H234</f>
        <v>0.11095100864553314</v>
      </c>
      <c r="L234" s="400">
        <f t="shared" ref="L234:L240" si="110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1">(+Q234-O234)/O234</f>
        <v>0.26408839779005527</v>
      </c>
      <c r="S234" s="400">
        <f t="shared" ref="S234:S245" si="112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3">(+W234-U234)/U234</f>
        <v>0.11095100864553314</v>
      </c>
      <c r="Y234" s="400">
        <f t="shared" ref="Y234:Y245" si="114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7"/>
        <v>0.14808831448572968</v>
      </c>
      <c r="F235" s="400">
        <f t="shared" si="108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9"/>
        <v>0.106353591160221</v>
      </c>
      <c r="L235" s="400">
        <f t="shared" si="110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1"/>
        <v>0.14808831448572968</v>
      </c>
      <c r="S235" s="400">
        <f t="shared" si="112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3"/>
        <v>0.106353591160221</v>
      </c>
      <c r="Y235" s="400">
        <f t="shared" si="114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7"/>
        <v>0.1012947448591013</v>
      </c>
      <c r="F236" s="400">
        <f t="shared" si="108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9"/>
        <v>-2.1894093686354379E-2</v>
      </c>
      <c r="L236" s="400">
        <f t="shared" si="110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1"/>
        <v>0.1012947448591013</v>
      </c>
      <c r="S236" s="400">
        <f t="shared" si="112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3"/>
        <v>-2.1894093686354379E-2</v>
      </c>
      <c r="Y236" s="400">
        <f t="shared" si="114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7"/>
        <v>0.21431192660550458</v>
      </c>
      <c r="F237" s="400">
        <f t="shared" si="108"/>
        <v>2.7639751552795033E-2</v>
      </c>
      <c r="H237" s="6">
        <v>2024</v>
      </c>
      <c r="I237" s="6">
        <v>2377</v>
      </c>
      <c r="J237" s="6">
        <v>2344</v>
      </c>
      <c r="K237" s="400">
        <f t="shared" si="109"/>
        <v>0.15810276679841898</v>
      </c>
      <c r="L237" s="400">
        <f t="shared" si="110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1"/>
        <v>0.21431192660550458</v>
      </c>
      <c r="S237" s="400">
        <f t="shared" si="112"/>
        <v>2.7639751552795033E-2</v>
      </c>
      <c r="U237" s="6">
        <v>2024</v>
      </c>
      <c r="V237" s="6">
        <v>2377</v>
      </c>
      <c r="W237" s="6">
        <v>2344</v>
      </c>
      <c r="X237" s="400">
        <f t="shared" si="113"/>
        <v>0.15810276679841898</v>
      </c>
      <c r="Y237" s="400">
        <f t="shared" si="114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7"/>
        <v>0.15864197530864196</v>
      </c>
      <c r="F238" s="400">
        <f t="shared" si="108"/>
        <v>2.1774632553075667E-2</v>
      </c>
      <c r="H238" s="6">
        <v>2594</v>
      </c>
      <c r="I238" s="6">
        <v>2851</v>
      </c>
      <c r="J238" s="6">
        <v>2844</v>
      </c>
      <c r="K238" s="400">
        <f t="shared" si="109"/>
        <v>9.6376252891287581E-2</v>
      </c>
      <c r="L238" s="400">
        <f t="shared" si="110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1"/>
        <v>0.15864197530864196</v>
      </c>
      <c r="S238" s="400">
        <f t="shared" si="112"/>
        <v>2.1774632553075667E-2</v>
      </c>
      <c r="U238" s="6">
        <v>2594</v>
      </c>
      <c r="V238" s="6">
        <v>2851</v>
      </c>
      <c r="W238" s="6">
        <v>2844</v>
      </c>
      <c r="X238" s="400">
        <f t="shared" si="113"/>
        <v>9.6376252891287581E-2</v>
      </c>
      <c r="Y238" s="400">
        <f t="shared" si="114"/>
        <v>-2.4552788495264821E-3</v>
      </c>
    </row>
    <row r="239" spans="1:25" ht="12.75" customHeight="1" x14ac:dyDescent="0.4">
      <c r="A239" s="395" t="s">
        <v>103</v>
      </c>
      <c r="B239" s="6">
        <v>3546</v>
      </c>
      <c r="C239" s="6">
        <v>3302</v>
      </c>
      <c r="D239" s="6">
        <v>3636</v>
      </c>
      <c r="E239" s="400">
        <f t="shared" si="107"/>
        <v>2.5380710659898477E-2</v>
      </c>
      <c r="F239" s="400">
        <f t="shared" si="108"/>
        <v>0.10115081768625075</v>
      </c>
      <c r="H239" s="6">
        <v>2895</v>
      </c>
      <c r="I239" s="6">
        <v>2667</v>
      </c>
      <c r="J239" s="6">
        <v>2995</v>
      </c>
      <c r="K239" s="400">
        <f t="shared" si="109"/>
        <v>3.4542314335060449E-2</v>
      </c>
      <c r="L239" s="400">
        <f t="shared" si="110"/>
        <v>0.1229846269216348</v>
      </c>
      <c r="N239" s="395" t="s">
        <v>103</v>
      </c>
      <c r="O239" s="6">
        <v>3546</v>
      </c>
      <c r="P239" s="6">
        <v>3302</v>
      </c>
      <c r="Q239" s="6">
        <v>3636</v>
      </c>
      <c r="R239" s="400">
        <f t="shared" si="111"/>
        <v>2.5380710659898477E-2</v>
      </c>
      <c r="S239" s="400">
        <f t="shared" si="112"/>
        <v>0.10115081768625075</v>
      </c>
      <c r="U239" s="6">
        <v>2895</v>
      </c>
      <c r="V239" s="6">
        <v>2667</v>
      </c>
      <c r="W239" s="6">
        <v>2995</v>
      </c>
      <c r="X239" s="400">
        <f t="shared" si="113"/>
        <v>3.4542314335060449E-2</v>
      </c>
      <c r="Y239" s="400">
        <f t="shared" si="114"/>
        <v>0.1229846269216348</v>
      </c>
    </row>
    <row r="240" spans="1:25" ht="12.75" customHeight="1" x14ac:dyDescent="0.4">
      <c r="A240" s="395" t="s">
        <v>104</v>
      </c>
      <c r="B240" s="6">
        <v>3180</v>
      </c>
      <c r="C240" s="6">
        <v>3363</v>
      </c>
      <c r="D240" s="6">
        <v>3665</v>
      </c>
      <c r="E240" s="400">
        <f t="shared" si="107"/>
        <v>0.15251572327044025</v>
      </c>
      <c r="F240" s="400">
        <f t="shared" si="108"/>
        <v>8.9800773119238772E-2</v>
      </c>
      <c r="H240" s="6">
        <v>2722</v>
      </c>
      <c r="I240" s="6">
        <v>2857</v>
      </c>
      <c r="J240" s="6">
        <v>2852</v>
      </c>
      <c r="K240" s="400">
        <f t="shared" si="109"/>
        <v>4.7759000734753858E-2</v>
      </c>
      <c r="L240" s="400">
        <f t="shared" si="110"/>
        <v>-1.7500875043752187E-3</v>
      </c>
      <c r="N240" s="395" t="s">
        <v>104</v>
      </c>
      <c r="O240" s="6">
        <v>3180</v>
      </c>
      <c r="P240" s="6">
        <v>3363</v>
      </c>
      <c r="Q240" s="6">
        <v>3665</v>
      </c>
      <c r="R240" s="400">
        <f t="shared" si="111"/>
        <v>0.15251572327044025</v>
      </c>
      <c r="S240" s="400">
        <f t="shared" si="112"/>
        <v>8.9800773119238772E-2</v>
      </c>
      <c r="U240" s="6">
        <v>2722</v>
      </c>
      <c r="V240" s="6">
        <v>2857</v>
      </c>
      <c r="W240" s="6">
        <v>2852</v>
      </c>
      <c r="X240" s="400">
        <f t="shared" si="113"/>
        <v>4.7759000734753858E-2</v>
      </c>
      <c r="Y240" s="400">
        <f t="shared" si="114"/>
        <v>-1.7500875043752187E-3</v>
      </c>
    </row>
    <row r="241" spans="1:25" ht="14.25" customHeight="1" x14ac:dyDescent="0.4">
      <c r="A241" s="395" t="s">
        <v>105</v>
      </c>
      <c r="B241" s="6"/>
      <c r="C241" s="6"/>
      <c r="D241" s="6"/>
      <c r="E241" s="400"/>
      <c r="F241" s="400"/>
      <c r="H241" s="6"/>
      <c r="I241" s="6"/>
      <c r="J241" s="6"/>
      <c r="K241" s="400"/>
      <c r="L241" s="400"/>
      <c r="N241" s="395" t="s">
        <v>105</v>
      </c>
      <c r="O241" s="6">
        <v>3484</v>
      </c>
      <c r="P241" s="6">
        <v>3534</v>
      </c>
      <c r="Q241" s="6"/>
      <c r="R241" s="400">
        <f t="shared" si="111"/>
        <v>-1</v>
      </c>
      <c r="S241" s="400">
        <f t="shared" si="112"/>
        <v>-1</v>
      </c>
      <c r="U241" s="6">
        <v>2880</v>
      </c>
      <c r="V241" s="6">
        <v>2810</v>
      </c>
      <c r="W241" s="6"/>
      <c r="X241" s="400">
        <f t="shared" si="113"/>
        <v>-1</v>
      </c>
      <c r="Y241" s="400">
        <f t="shared" si="114"/>
        <v>-1</v>
      </c>
    </row>
    <row r="242" spans="1:25" ht="12.75" customHeight="1" x14ac:dyDescent="0.4">
      <c r="A242" s="395" t="s">
        <v>106</v>
      </c>
      <c r="B242" s="6"/>
      <c r="C242" s="6"/>
      <c r="D242" s="6"/>
      <c r="E242" s="400"/>
      <c r="F242" s="400"/>
      <c r="H242" s="6"/>
      <c r="I242" s="6"/>
      <c r="J242" s="6"/>
      <c r="K242" s="400"/>
      <c r="L242" s="400"/>
      <c r="N242" s="395" t="s">
        <v>106</v>
      </c>
      <c r="O242" s="6">
        <v>3126</v>
      </c>
      <c r="P242" s="6">
        <v>3315</v>
      </c>
      <c r="Q242" s="6"/>
      <c r="R242" s="400">
        <f t="shared" si="111"/>
        <v>-1</v>
      </c>
      <c r="S242" s="400">
        <f t="shared" si="112"/>
        <v>-1</v>
      </c>
      <c r="U242" s="6">
        <v>2519</v>
      </c>
      <c r="V242" s="6">
        <v>2416</v>
      </c>
      <c r="W242" s="6"/>
      <c r="X242" s="400">
        <f t="shared" si="113"/>
        <v>-1</v>
      </c>
      <c r="Y242" s="400">
        <f t="shared" si="114"/>
        <v>-1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11"/>
        <v>-1</v>
      </c>
      <c r="S243" s="400">
        <f t="shared" si="112"/>
        <v>-1</v>
      </c>
      <c r="U243" s="6">
        <v>2511</v>
      </c>
      <c r="V243" s="6">
        <v>2627</v>
      </c>
      <c r="W243" s="6"/>
      <c r="X243" s="400">
        <f t="shared" si="113"/>
        <v>-1</v>
      </c>
      <c r="Y243" s="400">
        <f t="shared" si="114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1"/>
        <v>-1</v>
      </c>
      <c r="S244" s="400">
        <f t="shared" si="112"/>
        <v>-1</v>
      </c>
      <c r="U244" s="6">
        <v>2202</v>
      </c>
      <c r="V244" s="6">
        <v>2302</v>
      </c>
      <c r="W244" s="6"/>
      <c r="X244" s="400">
        <f t="shared" si="113"/>
        <v>-1</v>
      </c>
      <c r="Y244" s="400">
        <f t="shared" si="114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1"/>
        <v>-1</v>
      </c>
      <c r="S245" s="384">
        <f t="shared" si="112"/>
        <v>-1</v>
      </c>
      <c r="T245"/>
      <c r="U245" s="6">
        <v>2003</v>
      </c>
      <c r="V245" s="6">
        <v>2233</v>
      </c>
      <c r="W245" s="6"/>
      <c r="X245" s="384">
        <f t="shared" si="113"/>
        <v>-1</v>
      </c>
      <c r="Y245" s="384">
        <f t="shared" si="114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18984</v>
      </c>
      <c r="C247" s="395">
        <f>SUM(C234:C245)</f>
        <v>20542</v>
      </c>
      <c r="D247" s="395">
        <f>SUM(D234:D245)</f>
        <v>21676</v>
      </c>
      <c r="E247" s="400">
        <f>(+D247-B247)/B247</f>
        <v>0.14180362410450906</v>
      </c>
      <c r="F247" s="400">
        <f>(+D247-C247)/C247</f>
        <v>5.5203972349333073E-2</v>
      </c>
      <c r="H247" s="395">
        <f>SUM(H234:H245)</f>
        <v>15035</v>
      </c>
      <c r="I247" s="395">
        <f>SUM(I234:I245)</f>
        <v>15824</v>
      </c>
      <c r="J247" s="395">
        <f>SUM(J234:J245)</f>
        <v>16100</v>
      </c>
      <c r="K247" s="400">
        <f>(+J247-H247)/H247</f>
        <v>7.0834718989025602E-2</v>
      </c>
      <c r="L247" s="400">
        <f>(+J247-I247)/I247</f>
        <v>1.7441860465116279E-2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21676</v>
      </c>
      <c r="R247" s="400">
        <f>(+Q247-O247)/O247</f>
        <v>-0.32693681105418415</v>
      </c>
      <c r="S247" s="400">
        <f>(+Q247-P247)/P247</f>
        <v>-0.3685805004515133</v>
      </c>
      <c r="U247" s="395">
        <f>SUM(U234:U245)</f>
        <v>27150</v>
      </c>
      <c r="V247" s="395">
        <f>SUM(V234:V245)</f>
        <v>28212</v>
      </c>
      <c r="W247" s="395">
        <f>SUM(W234:W245)</f>
        <v>16100</v>
      </c>
      <c r="X247" s="400">
        <f>(+W247-U247)/U247</f>
        <v>-0.40699815837937386</v>
      </c>
      <c r="Y247" s="400">
        <f>(+W247-V247)/V247</f>
        <v>-0.42932085637317452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45881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104</v>
      </c>
      <c r="B7" s="11">
        <v>2553</v>
      </c>
      <c r="C7" s="6">
        <v>2093</v>
      </c>
      <c r="D7" s="6">
        <v>2256</v>
      </c>
      <c r="E7" s="400">
        <f t="shared" ref="E7:E11" si="0">(+D7-B7)/B7</f>
        <v>-0.11633372502937721</v>
      </c>
      <c r="F7" s="400">
        <f t="shared" ref="F7:F11" si="1">(+D7-C7)/C7</f>
        <v>7.78786430960344E-2</v>
      </c>
      <c r="G7" s="395"/>
      <c r="H7" s="11">
        <v>2124</v>
      </c>
      <c r="I7" s="6">
        <v>1734</v>
      </c>
      <c r="J7" s="6">
        <v>1831</v>
      </c>
      <c r="K7" s="400">
        <f t="shared" ref="K7:K11" si="2">(+J7-H7)/H7</f>
        <v>-0.1379472693032015</v>
      </c>
      <c r="L7" s="400">
        <f t="shared" ref="L7:L11" si="3">(+J7-I7)/I7</f>
        <v>5.5940023068050751E-2</v>
      </c>
    </row>
    <row r="8" spans="1:13" ht="12.75" customHeight="1" x14ac:dyDescent="0.4">
      <c r="A8" s="395" t="s">
        <v>105</v>
      </c>
      <c r="B8" s="11">
        <v>2208</v>
      </c>
      <c r="C8" s="6">
        <v>2363</v>
      </c>
      <c r="D8" s="6">
        <v>2320</v>
      </c>
      <c r="E8" s="400">
        <f t="shared" si="0"/>
        <v>5.0724637681159424E-2</v>
      </c>
      <c r="F8" s="400">
        <f t="shared" si="1"/>
        <v>-1.8197206940330089E-2</v>
      </c>
      <c r="G8" s="395"/>
      <c r="H8" s="11">
        <v>2179</v>
      </c>
      <c r="I8" s="6">
        <v>1798</v>
      </c>
      <c r="J8" s="6">
        <v>1752</v>
      </c>
      <c r="K8" s="400">
        <f t="shared" si="2"/>
        <v>-0.19596145020651676</v>
      </c>
      <c r="L8" s="400">
        <f t="shared" si="3"/>
        <v>-2.5583982202447165E-2</v>
      </c>
    </row>
    <row r="9" spans="1:13" s="11" customFormat="1" ht="12.75" customHeight="1" x14ac:dyDescent="0.4">
      <c r="A9" s="395" t="s">
        <v>106</v>
      </c>
      <c r="B9" s="11">
        <v>2093</v>
      </c>
      <c r="C9" s="6">
        <v>2114</v>
      </c>
      <c r="D9" s="6">
        <v>2325</v>
      </c>
      <c r="E9" s="400">
        <f t="shared" si="0"/>
        <v>0.11084567606306736</v>
      </c>
      <c r="F9" s="400">
        <f t="shared" si="1"/>
        <v>9.9810785241248812E-2</v>
      </c>
      <c r="G9" s="395"/>
      <c r="H9" s="11">
        <v>1905</v>
      </c>
      <c r="I9" s="6">
        <v>1542</v>
      </c>
      <c r="J9" s="6">
        <v>1513</v>
      </c>
      <c r="K9" s="400">
        <f t="shared" si="2"/>
        <v>-0.20577427821522309</v>
      </c>
      <c r="L9" s="400">
        <f t="shared" si="3"/>
        <v>-1.8806744487678339E-2</v>
      </c>
      <c r="M9" s="18"/>
    </row>
    <row r="10" spans="1:13" s="11" customFormat="1" ht="12.75" customHeight="1" x14ac:dyDescent="0.4">
      <c r="A10" s="395" t="s">
        <v>107</v>
      </c>
      <c r="B10" s="11">
        <v>1973</v>
      </c>
      <c r="C10" s="6">
        <v>2040</v>
      </c>
      <c r="D10" s="6">
        <v>2152</v>
      </c>
      <c r="E10" s="400">
        <f t="shared" si="0"/>
        <v>9.0724784591991889E-2</v>
      </c>
      <c r="F10" s="400">
        <f t="shared" si="1"/>
        <v>5.4901960784313725E-2</v>
      </c>
      <c r="G10" s="395"/>
      <c r="H10" s="11">
        <v>1590</v>
      </c>
      <c r="I10" s="6">
        <v>1636</v>
      </c>
      <c r="J10" s="6">
        <v>1604</v>
      </c>
      <c r="K10" s="400">
        <f t="shared" si="2"/>
        <v>8.8050314465408803E-3</v>
      </c>
      <c r="L10" s="400">
        <f t="shared" si="3"/>
        <v>-1.9559902200488997E-2</v>
      </c>
    </row>
    <row r="11" spans="1:13" s="11" customFormat="1" ht="12.75" customHeight="1" x14ac:dyDescent="0.4">
      <c r="A11" s="395" t="s">
        <v>108</v>
      </c>
      <c r="B11" s="11">
        <v>1435</v>
      </c>
      <c r="C11" s="6">
        <v>1524</v>
      </c>
      <c r="D11" s="6">
        <v>1461</v>
      </c>
      <c r="E11" s="400">
        <f t="shared" si="0"/>
        <v>1.8118466898954706E-2</v>
      </c>
      <c r="F11" s="400">
        <f t="shared" si="1"/>
        <v>-4.1338582677165357E-2</v>
      </c>
      <c r="G11" s="395"/>
      <c r="H11" s="11">
        <v>1423</v>
      </c>
      <c r="I11" s="6">
        <v>1405</v>
      </c>
      <c r="J11" s="6">
        <v>1441</v>
      </c>
      <c r="K11" s="400">
        <f t="shared" si="2"/>
        <v>1.2649332396345749E-2</v>
      </c>
      <c r="L11" s="400">
        <f t="shared" si="3"/>
        <v>2.5622775800711744E-2</v>
      </c>
    </row>
    <row r="12" spans="1:13" s="18" customFormat="1" ht="12.75" customHeight="1" x14ac:dyDescent="0.4">
      <c r="A12" s="6" t="s">
        <v>109</v>
      </c>
      <c r="B12" s="6">
        <v>924</v>
      </c>
      <c r="C12" s="6">
        <v>928</v>
      </c>
      <c r="D12" s="6">
        <v>992</v>
      </c>
      <c r="E12" s="553">
        <v>7.3999999999999996E-2</v>
      </c>
      <c r="F12" s="553">
        <v>6.9000000000000006E-2</v>
      </c>
      <c r="G12" s="6"/>
      <c r="H12" s="6">
        <v>1345</v>
      </c>
      <c r="I12" s="6">
        <v>1224</v>
      </c>
      <c r="J12" s="6">
        <v>1404</v>
      </c>
      <c r="K12" s="553">
        <v>4.3999999999999997E-2</v>
      </c>
      <c r="L12" s="553">
        <v>0.14699999999999999</v>
      </c>
    </row>
    <row r="13" spans="1:13" s="18" customFormat="1" ht="13.2" customHeight="1" x14ac:dyDescent="0.4">
      <c r="A13"/>
      <c r="B13" s="2" t="s">
        <v>6267</v>
      </c>
      <c r="C13" s="2" t="s">
        <v>6961</v>
      </c>
      <c r="D13" s="2" t="s">
        <v>7652</v>
      </c>
      <c r="E13" s="2" t="s">
        <v>6964</v>
      </c>
      <c r="F13" s="2" t="s">
        <v>7653</v>
      </c>
      <c r="G13" s="395"/>
      <c r="H13" s="2" t="s">
        <v>6268</v>
      </c>
      <c r="I13" s="2" t="s">
        <v>6962</v>
      </c>
      <c r="J13" s="2" t="s">
        <v>7654</v>
      </c>
      <c r="K13" s="2" t="s">
        <v>7655</v>
      </c>
      <c r="L13" s="2" t="s">
        <v>7653</v>
      </c>
    </row>
    <row r="14" spans="1:13" s="18" customFormat="1" ht="12.75" customHeight="1" x14ac:dyDescent="0.4">
      <c r="A14" s="399" t="s">
        <v>98</v>
      </c>
      <c r="B14" s="395">
        <v>1259</v>
      </c>
      <c r="C14" s="395">
        <v>1426</v>
      </c>
      <c r="D14" s="395">
        <v>1623</v>
      </c>
      <c r="E14" s="400">
        <f t="shared" ref="E14:E19" si="4">(+D14-B14)/B14</f>
        <v>0.28911834789515489</v>
      </c>
      <c r="F14" s="400">
        <f t="shared" ref="F14:F19" si="5">(+D14-C14)/C14</f>
        <v>0.13814866760168304</v>
      </c>
      <c r="G14" s="395"/>
      <c r="H14" s="395">
        <v>876</v>
      </c>
      <c r="I14" s="395">
        <v>934</v>
      </c>
      <c r="J14" s="395">
        <v>992</v>
      </c>
      <c r="K14" s="400">
        <f t="shared" ref="K14:K19" si="6">(+J14-H14)/H14</f>
        <v>0.13242009132420091</v>
      </c>
      <c r="L14" s="400">
        <f t="shared" ref="L14:L19" si="7">(+J14-I14)/I14</f>
        <v>6.2098501070663809E-2</v>
      </c>
      <c r="M14" s="11"/>
    </row>
    <row r="15" spans="1:13" s="18" customFormat="1" ht="12.75" customHeight="1" x14ac:dyDescent="0.4">
      <c r="A15" s="395" t="s">
        <v>99</v>
      </c>
      <c r="B15" s="395">
        <v>1332</v>
      </c>
      <c r="C15" s="395">
        <v>1545</v>
      </c>
      <c r="D15" s="395">
        <v>1525</v>
      </c>
      <c r="E15" s="400">
        <f t="shared" si="4"/>
        <v>0.1448948948948949</v>
      </c>
      <c r="F15" s="400">
        <f t="shared" si="5"/>
        <v>-1.2944983818770227E-2</v>
      </c>
      <c r="G15" s="395"/>
      <c r="H15" s="395">
        <v>942</v>
      </c>
      <c r="I15" s="395">
        <v>1054</v>
      </c>
      <c r="J15" s="395">
        <v>1041</v>
      </c>
      <c r="K15" s="400">
        <f t="shared" si="6"/>
        <v>0.10509554140127389</v>
      </c>
      <c r="L15" s="400">
        <f t="shared" si="7"/>
        <v>-1.2333965844402278E-2</v>
      </c>
      <c r="M15" s="11"/>
    </row>
    <row r="16" spans="1:13" s="11" customFormat="1" ht="12.75" customHeight="1" x14ac:dyDescent="0.4">
      <c r="A16" s="395" t="s">
        <v>100</v>
      </c>
      <c r="B16" s="395">
        <v>1757</v>
      </c>
      <c r="C16" s="395">
        <v>1837</v>
      </c>
      <c r="D16" s="395">
        <v>1929</v>
      </c>
      <c r="E16" s="400">
        <f t="shared" si="4"/>
        <v>9.7894137734775191E-2</v>
      </c>
      <c r="F16" s="400">
        <f t="shared" si="5"/>
        <v>5.0081654872074034E-2</v>
      </c>
      <c r="G16" s="395"/>
      <c r="H16" s="395">
        <v>1236</v>
      </c>
      <c r="I16" s="395">
        <v>1306</v>
      </c>
      <c r="J16" s="395">
        <v>1267</v>
      </c>
      <c r="K16" s="400">
        <f t="shared" si="6"/>
        <v>2.5080906148867314E-2</v>
      </c>
      <c r="L16" s="400">
        <f t="shared" si="7"/>
        <v>-2.9862174578866769E-2</v>
      </c>
      <c r="M16" s="18"/>
    </row>
    <row r="17" spans="1:13" s="18" customFormat="1" ht="12.75" customHeight="1" x14ac:dyDescent="0.4">
      <c r="A17" s="11" t="s">
        <v>101</v>
      </c>
      <c r="B17" s="6">
        <v>1851</v>
      </c>
      <c r="C17" s="6">
        <v>2159</v>
      </c>
      <c r="D17" s="6">
        <v>2215</v>
      </c>
      <c r="E17" s="480">
        <f t="shared" si="4"/>
        <v>0.19665045921123717</v>
      </c>
      <c r="F17" s="480">
        <f t="shared" si="5"/>
        <v>2.5937934228809634E-2</v>
      </c>
      <c r="G17" s="11"/>
      <c r="H17" s="6">
        <v>1336</v>
      </c>
      <c r="I17" s="6">
        <v>1589</v>
      </c>
      <c r="J17" s="6">
        <v>1482</v>
      </c>
      <c r="K17" s="480">
        <f t="shared" si="6"/>
        <v>0.1092814371257485</v>
      </c>
      <c r="L17" s="480">
        <f t="shared" si="7"/>
        <v>-6.7337948395217118E-2</v>
      </c>
      <c r="M17" s="11"/>
    </row>
    <row r="18" spans="1:13" s="18" customFormat="1" ht="12.75" customHeight="1" x14ac:dyDescent="0.4">
      <c r="A18" s="395" t="s">
        <v>102</v>
      </c>
      <c r="B18" s="6">
        <v>2135</v>
      </c>
      <c r="C18" s="6">
        <v>2469</v>
      </c>
      <c r="D18" s="6">
        <v>2486</v>
      </c>
      <c r="E18" s="400">
        <f t="shared" si="4"/>
        <v>0.16440281030444964</v>
      </c>
      <c r="F18" s="400">
        <f t="shared" si="5"/>
        <v>6.8853786958282702E-3</v>
      </c>
      <c r="G18" s="395"/>
      <c r="H18" s="6">
        <v>1668</v>
      </c>
      <c r="I18" s="6">
        <v>1844</v>
      </c>
      <c r="J18" s="6">
        <v>1832</v>
      </c>
      <c r="K18" s="400">
        <f t="shared" si="6"/>
        <v>9.8321342925659472E-2</v>
      </c>
      <c r="L18" s="400">
        <f t="shared" si="7"/>
        <v>-6.5075921908893707E-3</v>
      </c>
      <c r="M18" s="6"/>
    </row>
    <row r="19" spans="1:13" s="11" customFormat="1" ht="13.5" customHeight="1" x14ac:dyDescent="0.4">
      <c r="A19" s="6" t="s">
        <v>103</v>
      </c>
      <c r="B19" s="6">
        <v>2257</v>
      </c>
      <c r="C19" s="6">
        <v>2149</v>
      </c>
      <c r="D19" s="6">
        <v>2407</v>
      </c>
      <c r="E19" s="400">
        <f t="shared" si="4"/>
        <v>6.6459902525476303E-2</v>
      </c>
      <c r="F19" s="400">
        <f t="shared" si="5"/>
        <v>0.12005583992554676</v>
      </c>
      <c r="G19" s="395"/>
      <c r="H19" s="6">
        <v>1866</v>
      </c>
      <c r="I19" s="6">
        <v>1759</v>
      </c>
      <c r="J19" s="6">
        <v>1951</v>
      </c>
      <c r="K19" s="400">
        <f t="shared" si="6"/>
        <v>4.5551982851018219E-2</v>
      </c>
      <c r="L19" s="400">
        <f t="shared" si="7"/>
        <v>0.10915292779988629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21777</v>
      </c>
      <c r="C22">
        <f t="shared" ref="C22:D22" si="8">SUM(C7:C19)</f>
        <v>22647</v>
      </c>
      <c r="D22">
        <f t="shared" si="8"/>
        <v>23691</v>
      </c>
      <c r="E22" s="404">
        <f>(+D22-B22)/B22</f>
        <v>8.7890894062543051E-2</v>
      </c>
      <c r="F22" s="404">
        <f>(+D22-C22)/C22</f>
        <v>4.6098821035898796E-2</v>
      </c>
      <c r="G22"/>
      <c r="H22">
        <f>SUM(H7:H19)</f>
        <v>18490</v>
      </c>
      <c r="I22">
        <f t="shared" ref="I22:J22" si="9">SUM(I7:I19)</f>
        <v>17825</v>
      </c>
      <c r="J22">
        <f t="shared" si="9"/>
        <v>18110</v>
      </c>
      <c r="K22" s="404">
        <f>(+J22-H22)/H22</f>
        <v>-2.0551649540292049E-2</v>
      </c>
      <c r="L22" s="404">
        <f>(+J22-I22)/I22</f>
        <v>1.5988779803646564E-2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104</v>
      </c>
      <c r="B27" s="6">
        <v>2366</v>
      </c>
      <c r="C27" s="6">
        <v>1931</v>
      </c>
      <c r="D27" s="6">
        <v>2019</v>
      </c>
      <c r="E27" s="553">
        <f t="shared" ref="E27:E32" si="10">(+D27-B27)/B27</f>
        <v>-0.14666103127641589</v>
      </c>
      <c r="F27" s="553">
        <f t="shared" ref="F27:F32" si="11">(+D27-C27)/C27</f>
        <v>4.5572242361470741E-2</v>
      </c>
      <c r="G27" s="6"/>
      <c r="H27" s="6">
        <v>2040</v>
      </c>
      <c r="I27" s="6">
        <v>1644</v>
      </c>
      <c r="J27" s="6">
        <v>1723</v>
      </c>
      <c r="K27" s="553">
        <f t="shared" ref="K27:K32" si="12">(+J27-H27)/H27</f>
        <v>-0.1553921568627451</v>
      </c>
      <c r="L27" s="553">
        <f t="shared" ref="L27:L32" si="13">(+J27-I27)/I27</f>
        <v>4.8053527980535277E-2</v>
      </c>
      <c r="M27" s="18"/>
    </row>
    <row r="28" spans="1:13" s="11" customFormat="1" ht="12.75" customHeight="1" x14ac:dyDescent="0.4">
      <c r="A28" s="6" t="s">
        <v>105</v>
      </c>
      <c r="B28" s="6">
        <v>2028</v>
      </c>
      <c r="C28" s="6">
        <v>2170</v>
      </c>
      <c r="D28" s="6">
        <v>2120</v>
      </c>
      <c r="E28" s="553">
        <f t="shared" si="10"/>
        <v>4.5364891518737675E-2</v>
      </c>
      <c r="F28" s="553">
        <f t="shared" si="11"/>
        <v>-2.3041474654377881E-2</v>
      </c>
      <c r="G28" s="6"/>
      <c r="H28" s="6">
        <v>2069</v>
      </c>
      <c r="I28" s="6">
        <v>1697</v>
      </c>
      <c r="J28" s="6">
        <v>1646</v>
      </c>
      <c r="K28" s="553">
        <f t="shared" si="12"/>
        <v>-0.20444659255679071</v>
      </c>
      <c r="L28" s="553">
        <f t="shared" si="13"/>
        <v>-3.0053034767236298E-2</v>
      </c>
      <c r="M28" s="18"/>
    </row>
    <row r="29" spans="1:13" s="18" customFormat="1" ht="12.75" customHeight="1" x14ac:dyDescent="0.4">
      <c r="A29" s="6" t="s">
        <v>106</v>
      </c>
      <c r="B29" s="6">
        <v>1897</v>
      </c>
      <c r="C29" s="6">
        <v>1945</v>
      </c>
      <c r="D29" s="6">
        <v>2018</v>
      </c>
      <c r="E29" s="553">
        <f t="shared" si="10"/>
        <v>6.3784923563521348E-2</v>
      </c>
      <c r="F29" s="553">
        <f t="shared" si="11"/>
        <v>3.7532133676092545E-2</v>
      </c>
      <c r="G29" s="6"/>
      <c r="H29" s="6">
        <v>1816</v>
      </c>
      <c r="I29" s="6">
        <v>1465</v>
      </c>
      <c r="J29" s="6">
        <v>1420</v>
      </c>
      <c r="K29" s="553">
        <f t="shared" si="12"/>
        <v>-0.21806167400881057</v>
      </c>
      <c r="L29" s="553">
        <f t="shared" si="13"/>
        <v>-3.0716723549488054E-2</v>
      </c>
    </row>
    <row r="30" spans="1:13" s="18" customFormat="1" ht="12.75" customHeight="1" x14ac:dyDescent="0.4">
      <c r="A30" s="6" t="s">
        <v>107</v>
      </c>
      <c r="B30" s="6">
        <v>1771</v>
      </c>
      <c r="C30" s="6">
        <v>1823</v>
      </c>
      <c r="D30" s="6">
        <v>1984</v>
      </c>
      <c r="E30" s="553">
        <f t="shared" si="10"/>
        <v>0.12027103331451157</v>
      </c>
      <c r="F30" s="553">
        <f t="shared" si="11"/>
        <v>8.8315962698848047E-2</v>
      </c>
      <c r="G30" s="6"/>
      <c r="H30" s="6">
        <v>1492</v>
      </c>
      <c r="I30" s="6">
        <v>1545</v>
      </c>
      <c r="J30" s="6">
        <v>1525</v>
      </c>
      <c r="K30" s="553">
        <f t="shared" si="12"/>
        <v>2.2117962466487937E-2</v>
      </c>
      <c r="L30" s="553">
        <f t="shared" si="13"/>
        <v>-1.2944983818770227E-2</v>
      </c>
      <c r="M30" s="11"/>
    </row>
    <row r="31" spans="1:13" s="18" customFormat="1" ht="12.75" customHeight="1" x14ac:dyDescent="0.4">
      <c r="A31" s="6" t="s">
        <v>108</v>
      </c>
      <c r="B31" s="6">
        <v>1319</v>
      </c>
      <c r="C31" s="6">
        <v>1366</v>
      </c>
      <c r="D31" s="6">
        <v>1297</v>
      </c>
      <c r="E31" s="553">
        <f t="shared" si="10"/>
        <v>-1.6679302501895376E-2</v>
      </c>
      <c r="F31" s="553">
        <f t="shared" si="11"/>
        <v>-5.0512445095168376E-2</v>
      </c>
      <c r="G31" s="6"/>
      <c r="H31" s="6">
        <v>1348</v>
      </c>
      <c r="I31" s="6">
        <v>1337</v>
      </c>
      <c r="J31" s="6">
        <v>1343</v>
      </c>
      <c r="K31" s="553">
        <f t="shared" si="12"/>
        <v>-3.70919881305638E-3</v>
      </c>
      <c r="L31" s="553">
        <f t="shared" si="13"/>
        <v>4.4876589379207179E-3</v>
      </c>
    </row>
    <row r="32" spans="1:13" s="18" customFormat="1" ht="12.75" customHeight="1" x14ac:dyDescent="0.4">
      <c r="A32" t="s">
        <v>109</v>
      </c>
      <c r="B32" s="6">
        <v>800</v>
      </c>
      <c r="C32" s="6">
        <v>809</v>
      </c>
      <c r="D32" s="6">
        <v>843</v>
      </c>
      <c r="E32" s="553">
        <f t="shared" si="10"/>
        <v>5.3749999999999999E-2</v>
      </c>
      <c r="F32" s="553">
        <f t="shared" si="11"/>
        <v>4.2027194066749075E-2</v>
      </c>
      <c r="G32"/>
      <c r="H32" s="6">
        <v>1272</v>
      </c>
      <c r="I32" s="6">
        <v>1139</v>
      </c>
      <c r="J32" s="6">
        <v>1312</v>
      </c>
      <c r="K32" s="553">
        <f t="shared" si="12"/>
        <v>3.1446540880503145E-2</v>
      </c>
      <c r="L32" s="553">
        <f t="shared" si="13"/>
        <v>0.15188762071992976</v>
      </c>
      <c r="M32" s="11"/>
    </row>
    <row r="33" spans="1:25" s="18" customFormat="1" ht="12.75" customHeight="1" x14ac:dyDescent="0.4">
      <c r="A33"/>
      <c r="B33" s="2" t="s">
        <v>6267</v>
      </c>
      <c r="C33" s="2" t="s">
        <v>6961</v>
      </c>
      <c r="D33" s="2" t="s">
        <v>7652</v>
      </c>
      <c r="E33" s="2" t="s">
        <v>6964</v>
      </c>
      <c r="F33" s="2" t="s">
        <v>7653</v>
      </c>
      <c r="G33" s="395"/>
      <c r="H33" s="2" t="s">
        <v>6268</v>
      </c>
      <c r="I33" s="2" t="s">
        <v>6962</v>
      </c>
      <c r="J33" s="2" t="s">
        <v>7654</v>
      </c>
      <c r="K33" s="2" t="s">
        <v>7655</v>
      </c>
      <c r="L33" s="2" t="s">
        <v>7653</v>
      </c>
      <c r="M33" s="11"/>
    </row>
    <row r="34" spans="1:25" s="11" customFormat="1" ht="12.75" customHeight="1" x14ac:dyDescent="0.4">
      <c r="A34" s="399" t="s">
        <v>98</v>
      </c>
      <c r="B34" s="395">
        <v>1098</v>
      </c>
      <c r="C34" s="395">
        <v>1234</v>
      </c>
      <c r="D34" s="395">
        <v>1369</v>
      </c>
      <c r="E34" s="400">
        <f t="shared" ref="E34:E39" si="14">(+D34-B34)/B34</f>
        <v>0.24681238615664844</v>
      </c>
      <c r="F34" s="400">
        <f t="shared" ref="F34:F39" si="15">(+D34-C34)/C34</f>
        <v>0.10940032414910859</v>
      </c>
      <c r="G34" s="395"/>
      <c r="H34" s="395">
        <v>813</v>
      </c>
      <c r="I34" s="395">
        <v>848</v>
      </c>
      <c r="J34" s="395">
        <v>908</v>
      </c>
      <c r="K34" s="400">
        <f t="shared" ref="K34:K39" si="16">(+J34-H34)/H34</f>
        <v>0.11685116851168512</v>
      </c>
      <c r="L34" s="400">
        <f t="shared" ref="L34:L39" si="17">(+J34-I34)/I34</f>
        <v>7.0754716981132074E-2</v>
      </c>
      <c r="M34" s="18"/>
    </row>
    <row r="35" spans="1:25" x14ac:dyDescent="0.4">
      <c r="A35" s="399" t="s">
        <v>99</v>
      </c>
      <c r="B35" s="395">
        <v>1177</v>
      </c>
      <c r="C35" s="395">
        <v>1351</v>
      </c>
      <c r="D35" s="395">
        <v>1357</v>
      </c>
      <c r="E35" s="400">
        <f t="shared" si="14"/>
        <v>0.15293118096856415</v>
      </c>
      <c r="F35" s="400">
        <f t="shared" si="15"/>
        <v>4.4411547002220575E-3</v>
      </c>
      <c r="G35" s="395"/>
      <c r="H35" s="395">
        <v>877</v>
      </c>
      <c r="I35" s="395">
        <v>975</v>
      </c>
      <c r="J35" s="395">
        <v>937</v>
      </c>
      <c r="K35" s="400">
        <f t="shared" si="16"/>
        <v>6.8415051311288486E-2</v>
      </c>
      <c r="L35" s="400">
        <f t="shared" si="17"/>
        <v>-3.8974358974358976E-2</v>
      </c>
    </row>
    <row r="36" spans="1:25" x14ac:dyDescent="0.4">
      <c r="A36" s="399" t="s">
        <v>100</v>
      </c>
      <c r="B36" s="395">
        <v>1583</v>
      </c>
      <c r="C36" s="395">
        <v>1652</v>
      </c>
      <c r="D36" s="395">
        <v>1728</v>
      </c>
      <c r="E36" s="400">
        <f t="shared" si="14"/>
        <v>9.1598231206569805E-2</v>
      </c>
      <c r="F36" s="400">
        <f t="shared" si="15"/>
        <v>4.6004842615012108E-2</v>
      </c>
      <c r="G36" s="395"/>
      <c r="H36" s="395">
        <v>1152</v>
      </c>
      <c r="I36" s="395">
        <v>1212</v>
      </c>
      <c r="J36" s="395">
        <v>1167</v>
      </c>
      <c r="K36" s="400">
        <f t="shared" si="16"/>
        <v>1.3020833333333334E-2</v>
      </c>
      <c r="L36" s="400">
        <f t="shared" si="17"/>
        <v>-3.7128712871287127E-2</v>
      </c>
    </row>
    <row r="37" spans="1:25" s="11" customFormat="1" ht="13.5" customHeight="1" x14ac:dyDescent="0.4">
      <c r="A37" s="395" t="s">
        <v>101</v>
      </c>
      <c r="B37" s="6">
        <v>1669</v>
      </c>
      <c r="C37" s="6">
        <v>1958</v>
      </c>
      <c r="D37" s="6">
        <v>1951</v>
      </c>
      <c r="E37" s="400">
        <f t="shared" si="14"/>
        <v>0.16896345116836428</v>
      </c>
      <c r="F37" s="400">
        <f t="shared" si="15"/>
        <v>-3.5750766087844742E-3</v>
      </c>
      <c r="G37" s="395"/>
      <c r="H37" s="6">
        <v>1240</v>
      </c>
      <c r="I37" s="6">
        <v>1462</v>
      </c>
      <c r="J37" s="6">
        <v>1384</v>
      </c>
      <c r="K37" s="400">
        <f t="shared" si="16"/>
        <v>0.11612903225806452</v>
      </c>
      <c r="L37" s="400">
        <f t="shared" si="17"/>
        <v>-5.33515731874145E-2</v>
      </c>
    </row>
    <row r="38" spans="1:25" s="11" customFormat="1" ht="13.5" customHeight="1" x14ac:dyDescent="0.4">
      <c r="A38" s="395" t="s">
        <v>102</v>
      </c>
      <c r="B38" s="6">
        <v>1940</v>
      </c>
      <c r="C38" s="6">
        <v>2207</v>
      </c>
      <c r="D38" s="6">
        <v>2293</v>
      </c>
      <c r="E38" s="400">
        <f t="shared" si="14"/>
        <v>0.18195876288659793</v>
      </c>
      <c r="F38" s="400">
        <f t="shared" si="15"/>
        <v>3.8966923425464428E-2</v>
      </c>
      <c r="G38" s="395"/>
      <c r="H38" s="6">
        <v>1574</v>
      </c>
      <c r="I38" s="6">
        <v>1715</v>
      </c>
      <c r="J38" s="6">
        <v>1711</v>
      </c>
      <c r="K38" s="400">
        <f t="shared" si="16"/>
        <v>8.7039390088945359E-2</v>
      </c>
      <c r="L38" s="400">
        <f t="shared" si="17"/>
        <v>-2.3323615160349854E-3</v>
      </c>
    </row>
    <row r="39" spans="1:25" s="395" customFormat="1" ht="12.75" customHeight="1" x14ac:dyDescent="0.4">
      <c r="A39" s="6" t="s">
        <v>103</v>
      </c>
      <c r="B39" s="6">
        <v>2104</v>
      </c>
      <c r="C39" s="6">
        <v>1987</v>
      </c>
      <c r="D39" s="6">
        <v>2209</v>
      </c>
      <c r="E39" s="400">
        <f t="shared" si="14"/>
        <v>4.9904942965779471E-2</v>
      </c>
      <c r="F39" s="400">
        <f t="shared" si="15"/>
        <v>0.11172622043281329</v>
      </c>
      <c r="H39" s="6">
        <v>1740</v>
      </c>
      <c r="I39" s="6">
        <v>1619</v>
      </c>
      <c r="J39" s="6">
        <v>1840</v>
      </c>
      <c r="K39" s="400">
        <f t="shared" si="16"/>
        <v>5.7471264367816091E-2</v>
      </c>
      <c r="L39" s="400">
        <f t="shared" si="17"/>
        <v>0.1365040148239654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19752</v>
      </c>
      <c r="C41">
        <f t="shared" ref="C41:D41" si="18">SUM(C27:C39)</f>
        <v>20433</v>
      </c>
      <c r="D41">
        <f t="shared" si="18"/>
        <v>21188</v>
      </c>
      <c r="E41" s="400">
        <f t="shared" ref="E41" si="19">(+D41-B41)/B41</f>
        <v>7.2701498582422031E-2</v>
      </c>
      <c r="F41" s="400">
        <f t="shared" ref="F41" si="20">(+D41-C41)/C41</f>
        <v>3.6950031811285665E-2</v>
      </c>
      <c r="G41"/>
      <c r="H41">
        <f>SUM(H27:H39)</f>
        <v>17433</v>
      </c>
      <c r="I41">
        <f t="shared" ref="I41:J41" si="21">SUM(I27:I39)</f>
        <v>16658</v>
      </c>
      <c r="J41">
        <f t="shared" si="21"/>
        <v>16916</v>
      </c>
      <c r="K41" s="400">
        <f t="shared" ref="K41" si="22">(+J41-H41)/H41</f>
        <v>-2.9656398783915561E-2</v>
      </c>
      <c r="L41" s="400">
        <f t="shared" ref="L41" si="23">(+J41-I41)/I41</f>
        <v>1.5488053787969745E-2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45881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45881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45881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45881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45881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45881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45881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45881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I38" sqref="I38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45881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</row>
    <row r="7" spans="1:12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</row>
    <row r="8" spans="1:12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</row>
    <row r="9" spans="1:12" x14ac:dyDescent="0.4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</row>
    <row r="10" spans="1:12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</row>
    <row r="11" spans="1:12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</row>
    <row r="12" spans="1:12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</row>
    <row r="13" spans="1:12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</row>
    <row r="14" spans="1:12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</row>
    <row r="15" spans="1:12" x14ac:dyDescent="0.4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</row>
    <row r="16" spans="1:12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</row>
    <row r="17" spans="1:13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</row>
    <row r="18" spans="1:13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4">(+J24-H24)/H24</f>
        <v>7.1433720175881205E-2</v>
      </c>
      <c r="L24" s="5">
        <f t="shared" ref="L24:L36" si="5">(+J24-I24)/I24</f>
        <v>1.4953909184021851E-2</v>
      </c>
    </row>
    <row r="25" spans="1:13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6">(+D25-B25)/B25</f>
        <v>0.13925668888685966</v>
      </c>
      <c r="F25" s="5">
        <f t="shared" ref="F25:F36" si="7">(+D25-C25)/C25</f>
        <v>4.5679322772609172E-2</v>
      </c>
      <c r="H25">
        <v>8050</v>
      </c>
      <c r="I25">
        <v>8598</v>
      </c>
      <c r="J25">
        <v>8691</v>
      </c>
      <c r="K25" s="5">
        <f t="shared" si="4"/>
        <v>7.9627329192546586E-2</v>
      </c>
      <c r="L25" s="5">
        <f t="shared" si="5"/>
        <v>1.0816468946266573E-2</v>
      </c>
    </row>
    <row r="26" spans="1:13" x14ac:dyDescent="0.4">
      <c r="A26" t="s">
        <v>7</v>
      </c>
      <c r="B26">
        <v>411</v>
      </c>
      <c r="C26">
        <v>384</v>
      </c>
      <c r="D26">
        <v>444</v>
      </c>
      <c r="E26" s="5">
        <f t="shared" si="6"/>
        <v>8.0291970802919707E-2</v>
      </c>
      <c r="F26" s="5">
        <f t="shared" si="7"/>
        <v>0.15625</v>
      </c>
      <c r="H26">
        <v>315</v>
      </c>
      <c r="I26">
        <v>304</v>
      </c>
      <c r="J26">
        <v>331</v>
      </c>
      <c r="K26" s="5">
        <f t="shared" si="4"/>
        <v>5.0793650793650794E-2</v>
      </c>
      <c r="L26" s="5">
        <f t="shared" si="5"/>
        <v>8.8815789473684209E-2</v>
      </c>
    </row>
    <row r="27" spans="1:13" x14ac:dyDescent="0.4">
      <c r="A27" t="s">
        <v>8</v>
      </c>
      <c r="B27">
        <v>1198</v>
      </c>
      <c r="C27">
        <v>1252</v>
      </c>
      <c r="D27">
        <v>1192</v>
      </c>
      <c r="E27" s="5">
        <f t="shared" si="6"/>
        <v>-5.008347245409015E-3</v>
      </c>
      <c r="F27" s="5">
        <f t="shared" si="7"/>
        <v>-4.7923322683706068E-2</v>
      </c>
      <c r="H27">
        <v>903</v>
      </c>
      <c r="I27">
        <v>900</v>
      </c>
      <c r="J27">
        <v>857</v>
      </c>
      <c r="K27" s="5">
        <f t="shared" si="4"/>
        <v>-5.0941306755260242E-2</v>
      </c>
      <c r="L27" s="5">
        <f t="shared" si="5"/>
        <v>-4.777777777777778E-2</v>
      </c>
    </row>
    <row r="28" spans="1:13" x14ac:dyDescent="0.4">
      <c r="A28" t="s">
        <v>9</v>
      </c>
      <c r="B28">
        <v>841</v>
      </c>
      <c r="C28">
        <v>846</v>
      </c>
      <c r="D28">
        <v>916</v>
      </c>
      <c r="E28" s="5">
        <f t="shared" si="6"/>
        <v>8.9179548156956001E-2</v>
      </c>
      <c r="F28" s="5">
        <f t="shared" si="7"/>
        <v>8.2742316784869971E-2</v>
      </c>
      <c r="H28">
        <v>582</v>
      </c>
      <c r="I28">
        <v>628</v>
      </c>
      <c r="J28">
        <v>690</v>
      </c>
      <c r="K28" s="5">
        <f t="shared" si="4"/>
        <v>0.18556701030927836</v>
      </c>
      <c r="L28" s="5">
        <f t="shared" si="5"/>
        <v>9.8726114649681534E-2</v>
      </c>
    </row>
    <row r="29" spans="1:13" x14ac:dyDescent="0.4">
      <c r="A29" t="s">
        <v>222</v>
      </c>
      <c r="B29">
        <v>434</v>
      </c>
      <c r="C29">
        <v>504</v>
      </c>
      <c r="D29">
        <v>547</v>
      </c>
      <c r="E29" s="5">
        <f t="shared" si="6"/>
        <v>0.26036866359447003</v>
      </c>
      <c r="F29" s="5">
        <f t="shared" si="7"/>
        <v>8.531746031746032E-2</v>
      </c>
      <c r="H29">
        <v>367</v>
      </c>
      <c r="I29">
        <v>393</v>
      </c>
      <c r="J29">
        <v>382</v>
      </c>
      <c r="K29" s="5">
        <f t="shared" si="4"/>
        <v>4.0871934604904632E-2</v>
      </c>
      <c r="L29" s="5">
        <f t="shared" si="5"/>
        <v>-2.7989821882951654E-2</v>
      </c>
    </row>
    <row r="30" spans="1:13" x14ac:dyDescent="0.4">
      <c r="A30" t="s">
        <v>10</v>
      </c>
      <c r="B30">
        <v>6105</v>
      </c>
      <c r="C30">
        <v>6809</v>
      </c>
      <c r="D30">
        <v>6975</v>
      </c>
      <c r="E30" s="5">
        <f t="shared" si="6"/>
        <v>0.14250614250614252</v>
      </c>
      <c r="F30" s="5">
        <f t="shared" si="7"/>
        <v>2.4379497723601116E-2</v>
      </c>
      <c r="H30">
        <v>4566</v>
      </c>
      <c r="I30">
        <v>4968</v>
      </c>
      <c r="J30">
        <v>4836</v>
      </c>
      <c r="K30" s="5">
        <f t="shared" si="4"/>
        <v>5.9132720105124839E-2</v>
      </c>
      <c r="L30" s="5">
        <f t="shared" si="5"/>
        <v>-2.6570048309178744E-2</v>
      </c>
    </row>
    <row r="31" spans="1:13" x14ac:dyDescent="0.4">
      <c r="A31" t="s">
        <v>11</v>
      </c>
      <c r="B31">
        <v>793</v>
      </c>
      <c r="C31">
        <v>790</v>
      </c>
      <c r="D31">
        <v>848</v>
      </c>
      <c r="E31" s="5">
        <f t="shared" si="6"/>
        <v>6.9356872635561159E-2</v>
      </c>
      <c r="F31" s="5">
        <f t="shared" si="7"/>
        <v>7.3417721518987344E-2</v>
      </c>
      <c r="H31">
        <v>590</v>
      </c>
      <c r="I31">
        <v>560</v>
      </c>
      <c r="J31">
        <v>573</v>
      </c>
      <c r="K31" s="5">
        <f t="shared" si="4"/>
        <v>-2.8813559322033899E-2</v>
      </c>
      <c r="L31" s="5">
        <f t="shared" si="5"/>
        <v>2.3214285714285715E-2</v>
      </c>
    </row>
    <row r="32" spans="1:13" x14ac:dyDescent="0.4">
      <c r="A32" t="s">
        <v>12</v>
      </c>
      <c r="B32">
        <v>1680</v>
      </c>
      <c r="C32">
        <v>1615</v>
      </c>
      <c r="D32">
        <v>1741</v>
      </c>
      <c r="E32" s="5">
        <f t="shared" si="6"/>
        <v>3.6309523809523812E-2</v>
      </c>
      <c r="F32" s="5">
        <f t="shared" si="7"/>
        <v>7.8018575851393185E-2</v>
      </c>
      <c r="H32">
        <v>1171</v>
      </c>
      <c r="I32">
        <v>1151</v>
      </c>
      <c r="J32">
        <v>1194</v>
      </c>
      <c r="K32" s="5">
        <f t="shared" si="4"/>
        <v>1.9641332194705381E-2</v>
      </c>
      <c r="L32" s="5">
        <f t="shared" si="5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6"/>
        <v>9.5057034220532313E-2</v>
      </c>
      <c r="F33" s="5">
        <f t="shared" si="7"/>
        <v>0.10485933503836317</v>
      </c>
      <c r="H33">
        <v>543</v>
      </c>
      <c r="I33">
        <v>542</v>
      </c>
      <c r="J33">
        <v>564</v>
      </c>
      <c r="K33" s="5">
        <f t="shared" si="4"/>
        <v>3.8674033149171269E-2</v>
      </c>
      <c r="L33" s="5">
        <f t="shared" si="5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6"/>
        <v>9.4560669456066948E-2</v>
      </c>
      <c r="F34" s="5">
        <f t="shared" si="7"/>
        <v>-2.2883295194508009E-3</v>
      </c>
      <c r="H34">
        <v>779</v>
      </c>
      <c r="I34">
        <v>788</v>
      </c>
      <c r="J34">
        <v>777</v>
      </c>
      <c r="K34" s="5">
        <f t="shared" si="4"/>
        <v>-2.5673940949935813E-3</v>
      </c>
      <c r="L34" s="5">
        <f t="shared" si="5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6"/>
        <v>0.14836223506743737</v>
      </c>
      <c r="F35" s="5">
        <f t="shared" si="7"/>
        <v>2.4054982817869417E-2</v>
      </c>
      <c r="H35">
        <v>673</v>
      </c>
      <c r="I35">
        <v>799</v>
      </c>
      <c r="J35">
        <v>857</v>
      </c>
      <c r="K35" s="5">
        <f t="shared" si="4"/>
        <v>0.27340267459138184</v>
      </c>
      <c r="L35" s="5">
        <f t="shared" si="5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6"/>
        <v>0.14792703150912107</v>
      </c>
      <c r="F36" s="5">
        <f t="shared" si="7"/>
        <v>9.2487373737373743E-2</v>
      </c>
      <c r="H36">
        <v>221</v>
      </c>
      <c r="I36">
        <v>2271</v>
      </c>
      <c r="J36">
        <v>2426</v>
      </c>
      <c r="K36" s="5">
        <f t="shared" si="4"/>
        <v>9.9773755656108598</v>
      </c>
      <c r="L36" s="5">
        <f t="shared" si="5"/>
        <v>6.8251871422280938E-2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45881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98">
        <v>749</v>
      </c>
      <c r="C8" s="598" t="s">
        <v>7798</v>
      </c>
      <c r="D8" s="598">
        <v>28</v>
      </c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98">
        <v>3</v>
      </c>
      <c r="C9" s="598" t="s">
        <v>7799</v>
      </c>
      <c r="D9" s="598">
        <v>62</v>
      </c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98">
        <v>19</v>
      </c>
      <c r="C10" s="598" t="s">
        <v>7800</v>
      </c>
      <c r="D10" s="598">
        <v>21</v>
      </c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98">
        <v>0</v>
      </c>
      <c r="C11" s="598" t="s">
        <v>270</v>
      </c>
      <c r="D11" s="598">
        <v>0</v>
      </c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98">
        <v>428</v>
      </c>
      <c r="C12" s="598" t="s">
        <v>7801</v>
      </c>
      <c r="D12" s="598">
        <v>25</v>
      </c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98">
        <v>28</v>
      </c>
      <c r="C13" s="598" t="s">
        <v>7802</v>
      </c>
      <c r="D13" s="598">
        <v>13</v>
      </c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98">
        <v>2</v>
      </c>
      <c r="C14" s="598" t="s">
        <v>7803</v>
      </c>
      <c r="D14" s="598">
        <v>37</v>
      </c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98">
        <v>87</v>
      </c>
      <c r="C15" s="598" t="s">
        <v>7804</v>
      </c>
      <c r="D15" s="598">
        <v>25</v>
      </c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98">
        <v>16</v>
      </c>
      <c r="C16" s="598" t="s">
        <v>7805</v>
      </c>
      <c r="D16" s="598">
        <v>34</v>
      </c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98">
        <v>0</v>
      </c>
      <c r="C17" s="598" t="s">
        <v>270</v>
      </c>
      <c r="D17" s="598">
        <v>0</v>
      </c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98">
        <v>71</v>
      </c>
      <c r="C18" s="598" t="s">
        <v>7806</v>
      </c>
      <c r="D18" s="598">
        <v>36</v>
      </c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98">
        <v>1</v>
      </c>
      <c r="C19" s="598" t="s">
        <v>368</v>
      </c>
      <c r="D19" s="598">
        <v>23</v>
      </c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98">
        <v>39</v>
      </c>
      <c r="C20" s="598" t="s">
        <v>7807</v>
      </c>
      <c r="D20" s="598">
        <v>31</v>
      </c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98">
        <v>42</v>
      </c>
      <c r="C21" s="598" t="s">
        <v>7808</v>
      </c>
      <c r="D21" s="598">
        <v>33</v>
      </c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98">
        <v>13</v>
      </c>
      <c r="C22" s="598" t="s">
        <v>7809</v>
      </c>
      <c r="D22" s="598">
        <v>101</v>
      </c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98">
        <v>302</v>
      </c>
      <c r="C24" s="598" t="s">
        <v>7810</v>
      </c>
      <c r="D24" s="598">
        <v>32</v>
      </c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98">
        <v>5</v>
      </c>
      <c r="C25" s="598" t="s">
        <v>7811</v>
      </c>
      <c r="D25" s="598">
        <v>16</v>
      </c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98">
        <v>0</v>
      </c>
      <c r="C26" s="598" t="s">
        <v>270</v>
      </c>
      <c r="D26" s="598">
        <v>0</v>
      </c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98">
        <v>0</v>
      </c>
      <c r="C27" s="598" t="s">
        <v>270</v>
      </c>
      <c r="D27" s="598">
        <v>0</v>
      </c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98">
        <v>2</v>
      </c>
      <c r="C28" s="598" t="s">
        <v>7812</v>
      </c>
      <c r="D28" s="598">
        <v>48</v>
      </c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98">
        <v>1</v>
      </c>
      <c r="C29" s="598" t="s">
        <v>7813</v>
      </c>
      <c r="D29" s="598">
        <v>131</v>
      </c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98">
        <v>41</v>
      </c>
      <c r="C30" s="598" t="s">
        <v>7814</v>
      </c>
      <c r="D30" s="598">
        <v>35</v>
      </c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98">
        <v>2</v>
      </c>
      <c r="C31" s="598" t="s">
        <v>7383</v>
      </c>
      <c r="D31" s="598">
        <v>19</v>
      </c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98">
        <v>25</v>
      </c>
      <c r="C32" s="598" t="s">
        <v>7815</v>
      </c>
      <c r="D32" s="598">
        <v>26</v>
      </c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98">
        <v>49</v>
      </c>
      <c r="C33" s="598" t="s">
        <v>4362</v>
      </c>
      <c r="D33" s="598">
        <v>33</v>
      </c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98">
        <v>20</v>
      </c>
      <c r="C34" s="598" t="s">
        <v>7816</v>
      </c>
      <c r="D34" s="598">
        <v>37</v>
      </c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98">
        <v>5</v>
      </c>
      <c r="C35" s="598" t="s">
        <v>7817</v>
      </c>
      <c r="D35" s="598">
        <v>43</v>
      </c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98">
        <v>33</v>
      </c>
      <c r="C36" s="598" t="s">
        <v>7818</v>
      </c>
      <c r="D36" s="598">
        <v>33</v>
      </c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98">
        <v>2</v>
      </c>
      <c r="C37" s="598" t="s">
        <v>7819</v>
      </c>
      <c r="D37" s="598">
        <v>47</v>
      </c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98">
        <v>6</v>
      </c>
      <c r="C38" s="598" t="s">
        <v>7820</v>
      </c>
      <c r="D38" s="598">
        <v>41</v>
      </c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98">
        <v>11</v>
      </c>
      <c r="C39" s="598" t="s">
        <v>7762</v>
      </c>
      <c r="D39" s="598">
        <v>22</v>
      </c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98">
        <v>14</v>
      </c>
      <c r="C40" s="598" t="s">
        <v>7821</v>
      </c>
      <c r="D40" s="598">
        <v>21</v>
      </c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98">
        <v>3</v>
      </c>
      <c r="C41" s="598" t="s">
        <v>7822</v>
      </c>
      <c r="D41" s="598">
        <v>24</v>
      </c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98">
        <v>7</v>
      </c>
      <c r="C42" s="598" t="s">
        <v>4994</v>
      </c>
      <c r="D42" s="598">
        <v>53</v>
      </c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98">
        <v>72</v>
      </c>
      <c r="C43" s="598" t="s">
        <v>7823</v>
      </c>
      <c r="D43" s="598">
        <v>29</v>
      </c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98">
        <v>4</v>
      </c>
      <c r="C44" s="598" t="s">
        <v>7824</v>
      </c>
      <c r="D44" s="598">
        <v>21</v>
      </c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45881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98">
        <v>340</v>
      </c>
      <c r="C49" s="598" t="s">
        <v>6529</v>
      </c>
      <c r="D49" s="598">
        <v>33</v>
      </c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98">
        <v>3</v>
      </c>
      <c r="C50" s="598" t="s">
        <v>7665</v>
      </c>
      <c r="D50" s="598">
        <v>38</v>
      </c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98">
        <v>3</v>
      </c>
      <c r="C51" s="598" t="s">
        <v>7825</v>
      </c>
      <c r="D51" s="598">
        <v>35</v>
      </c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98">
        <v>4</v>
      </c>
      <c r="C52" s="598" t="s">
        <v>7826</v>
      </c>
      <c r="D52" s="598">
        <v>15</v>
      </c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98">
        <v>2</v>
      </c>
      <c r="C53" s="598" t="s">
        <v>7827</v>
      </c>
      <c r="D53" s="598">
        <v>196</v>
      </c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98">
        <v>3</v>
      </c>
      <c r="C54" s="598" t="s">
        <v>7828</v>
      </c>
      <c r="D54" s="598">
        <v>47</v>
      </c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98">
        <v>5</v>
      </c>
      <c r="C55" s="598" t="s">
        <v>7829</v>
      </c>
      <c r="D55" s="598">
        <v>15</v>
      </c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98">
        <v>0</v>
      </c>
      <c r="C56" s="598" t="s">
        <v>270</v>
      </c>
      <c r="D56" s="598">
        <v>0</v>
      </c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98">
        <v>2</v>
      </c>
      <c r="C57" s="598" t="s">
        <v>7668</v>
      </c>
      <c r="D57" s="598">
        <v>80</v>
      </c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98">
        <v>0</v>
      </c>
      <c r="C58" s="598" t="s">
        <v>270</v>
      </c>
      <c r="D58" s="598">
        <v>0</v>
      </c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98">
        <v>9</v>
      </c>
      <c r="C59" s="598" t="s">
        <v>7830</v>
      </c>
      <c r="D59" s="598">
        <v>30</v>
      </c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98">
        <v>7</v>
      </c>
      <c r="C60" s="598" t="s">
        <v>7831</v>
      </c>
      <c r="D60" s="598">
        <v>28</v>
      </c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98">
        <v>5</v>
      </c>
      <c r="C61" s="598" t="s">
        <v>7383</v>
      </c>
      <c r="D61" s="598">
        <v>40</v>
      </c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98">
        <v>171</v>
      </c>
      <c r="C62" s="598" t="s">
        <v>7832</v>
      </c>
      <c r="D62" s="598">
        <v>30</v>
      </c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98">
        <v>15</v>
      </c>
      <c r="C63" s="598" t="s">
        <v>5068</v>
      </c>
      <c r="D63" s="598">
        <v>35</v>
      </c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98">
        <v>0</v>
      </c>
      <c r="C64" s="598" t="s">
        <v>270</v>
      </c>
      <c r="D64" s="598">
        <v>0</v>
      </c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98">
        <v>1</v>
      </c>
      <c r="C65" s="598" t="s">
        <v>5566</v>
      </c>
      <c r="D65" s="598">
        <v>5</v>
      </c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98">
        <v>5</v>
      </c>
      <c r="C66" s="598" t="s">
        <v>7833</v>
      </c>
      <c r="D66" s="598">
        <v>34</v>
      </c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98">
        <v>13</v>
      </c>
      <c r="C67" s="598" t="s">
        <v>7834</v>
      </c>
      <c r="D67" s="598">
        <v>10</v>
      </c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98">
        <v>10</v>
      </c>
      <c r="C68" s="598" t="s">
        <v>7835</v>
      </c>
      <c r="D68" s="598">
        <v>20</v>
      </c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98">
        <v>1</v>
      </c>
      <c r="C69" s="598" t="s">
        <v>7836</v>
      </c>
      <c r="D69" s="598">
        <v>182</v>
      </c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98">
        <v>0</v>
      </c>
      <c r="C70" s="598" t="s">
        <v>270</v>
      </c>
      <c r="D70" s="598">
        <v>0</v>
      </c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98">
        <v>0</v>
      </c>
      <c r="C71" s="598" t="s">
        <v>270</v>
      </c>
      <c r="D71" s="598">
        <v>0</v>
      </c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98">
        <v>8</v>
      </c>
      <c r="C72" s="598" t="s">
        <v>7837</v>
      </c>
      <c r="D72" s="598">
        <v>81</v>
      </c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98">
        <v>1</v>
      </c>
      <c r="C73" s="598" t="s">
        <v>363</v>
      </c>
      <c r="D73" s="598">
        <v>3</v>
      </c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98">
        <v>64</v>
      </c>
      <c r="C74" s="598" t="s">
        <v>7838</v>
      </c>
      <c r="D74" s="598">
        <v>31</v>
      </c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98">
        <v>7</v>
      </c>
      <c r="C75" s="598" t="s">
        <v>7839</v>
      </c>
      <c r="D75" s="598">
        <v>91</v>
      </c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98">
        <v>1</v>
      </c>
      <c r="C76" s="598" t="s">
        <v>1053</v>
      </c>
      <c r="D76" s="598">
        <v>13</v>
      </c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45881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98">
        <v>4568</v>
      </c>
      <c r="C81" s="598" t="s">
        <v>7840</v>
      </c>
      <c r="D81" s="598">
        <v>24</v>
      </c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98">
        <v>24</v>
      </c>
      <c r="C82" s="598" t="s">
        <v>7841</v>
      </c>
      <c r="D82" s="598">
        <v>24</v>
      </c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98">
        <v>84</v>
      </c>
      <c r="C83" s="598" t="s">
        <v>7842</v>
      </c>
      <c r="D83" s="598">
        <v>24</v>
      </c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98">
        <v>86</v>
      </c>
      <c r="C84" s="598" t="s">
        <v>7843</v>
      </c>
      <c r="D84" s="598">
        <v>17</v>
      </c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98">
        <v>74</v>
      </c>
      <c r="C85" s="598" t="s">
        <v>7844</v>
      </c>
      <c r="D85" s="598">
        <v>27</v>
      </c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98">
        <v>193</v>
      </c>
      <c r="C86" s="598" t="s">
        <v>7845</v>
      </c>
      <c r="D86" s="598">
        <v>24</v>
      </c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98">
        <v>97</v>
      </c>
      <c r="C87" s="598" t="s">
        <v>7846</v>
      </c>
      <c r="D87" s="598">
        <v>21</v>
      </c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98">
        <v>58</v>
      </c>
      <c r="C88" s="598" t="s">
        <v>7847</v>
      </c>
      <c r="D88" s="598">
        <v>9</v>
      </c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98">
        <v>173</v>
      </c>
      <c r="C89" s="598" t="s">
        <v>7848</v>
      </c>
      <c r="D89" s="598">
        <v>21</v>
      </c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98">
        <v>33</v>
      </c>
      <c r="C90" s="598" t="s">
        <v>7849</v>
      </c>
      <c r="D90" s="598">
        <v>15</v>
      </c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98">
        <v>2628</v>
      </c>
      <c r="C91" s="598" t="s">
        <v>7850</v>
      </c>
      <c r="D91" s="598">
        <v>28</v>
      </c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98">
        <v>145</v>
      </c>
      <c r="C92" s="598" t="s">
        <v>7851</v>
      </c>
      <c r="D92" s="598">
        <v>17</v>
      </c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98">
        <v>13</v>
      </c>
      <c r="C93" s="598" t="s">
        <v>7852</v>
      </c>
      <c r="D93" s="598">
        <v>38</v>
      </c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98">
        <v>52</v>
      </c>
      <c r="C94" s="598" t="s">
        <v>7853</v>
      </c>
      <c r="D94" s="598">
        <v>17</v>
      </c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98">
        <v>76</v>
      </c>
      <c r="C95" s="598" t="s">
        <v>7854</v>
      </c>
      <c r="D95" s="598">
        <v>15</v>
      </c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98">
        <v>92</v>
      </c>
      <c r="C96" s="598" t="s">
        <v>7855</v>
      </c>
      <c r="D96" s="598">
        <v>14</v>
      </c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98">
        <v>312</v>
      </c>
      <c r="C97" s="598" t="s">
        <v>7856</v>
      </c>
      <c r="D97" s="598">
        <v>15</v>
      </c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98">
        <v>325</v>
      </c>
      <c r="C98" s="598" t="s">
        <v>7857</v>
      </c>
      <c r="D98" s="598">
        <v>14</v>
      </c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98">
        <v>15</v>
      </c>
      <c r="C99" s="598" t="s">
        <v>7858</v>
      </c>
      <c r="D99" s="598">
        <v>31</v>
      </c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98">
        <v>88</v>
      </c>
      <c r="C100" s="598" t="s">
        <v>7859</v>
      </c>
      <c r="D100" s="598">
        <v>12</v>
      </c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98">
        <v>525</v>
      </c>
      <c r="C102" s="598" t="s">
        <v>7860</v>
      </c>
      <c r="D102" s="598">
        <v>32</v>
      </c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98">
        <v>1</v>
      </c>
      <c r="C103" s="598" t="s">
        <v>7695</v>
      </c>
      <c r="D103" s="598">
        <v>11</v>
      </c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98">
        <v>21</v>
      </c>
      <c r="C104" s="598" t="s">
        <v>7861</v>
      </c>
      <c r="D104" s="598">
        <v>52</v>
      </c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98">
        <v>77</v>
      </c>
      <c r="C105" s="598" t="s">
        <v>7862</v>
      </c>
      <c r="D105" s="598">
        <v>22</v>
      </c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98">
        <v>15</v>
      </c>
      <c r="C106" s="598" t="s">
        <v>7863</v>
      </c>
      <c r="D106" s="598">
        <v>25</v>
      </c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98">
        <v>121</v>
      </c>
      <c r="C107" s="598" t="s">
        <v>7864</v>
      </c>
      <c r="D107" s="598">
        <v>42</v>
      </c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98">
        <v>146</v>
      </c>
      <c r="C108" s="598" t="s">
        <v>7865</v>
      </c>
      <c r="D108" s="598">
        <v>26</v>
      </c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98">
        <v>1</v>
      </c>
      <c r="C109" s="598" t="s">
        <v>7701</v>
      </c>
      <c r="D109" s="598">
        <v>5</v>
      </c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98">
        <v>80</v>
      </c>
      <c r="C110" s="598" t="s">
        <v>7866</v>
      </c>
      <c r="D110" s="598">
        <v>34</v>
      </c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98">
        <v>37</v>
      </c>
      <c r="C111" s="598" t="s">
        <v>7867</v>
      </c>
      <c r="D111" s="598">
        <v>35</v>
      </c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98">
        <v>26</v>
      </c>
      <c r="C112" s="598" t="s">
        <v>7868</v>
      </c>
      <c r="D112" s="598">
        <v>18</v>
      </c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45881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98">
        <v>1085</v>
      </c>
      <c r="C117" s="598" t="s">
        <v>7869</v>
      </c>
      <c r="D117" s="598">
        <v>27</v>
      </c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98">
        <v>81</v>
      </c>
      <c r="C118" s="598" t="s">
        <v>7870</v>
      </c>
      <c r="D118" s="598">
        <v>32</v>
      </c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98">
        <v>154</v>
      </c>
      <c r="C119" s="598" t="s">
        <v>7871</v>
      </c>
      <c r="D119" s="598">
        <v>29</v>
      </c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98">
        <v>19</v>
      </c>
      <c r="C120" s="598" t="s">
        <v>7872</v>
      </c>
      <c r="D120" s="598">
        <v>46</v>
      </c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98">
        <v>3</v>
      </c>
      <c r="C121" s="598" t="s">
        <v>7873</v>
      </c>
      <c r="D121" s="598">
        <v>24</v>
      </c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98">
        <v>170</v>
      </c>
      <c r="C122" s="598" t="s">
        <v>7874</v>
      </c>
      <c r="D122" s="598">
        <v>24</v>
      </c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98">
        <v>4</v>
      </c>
      <c r="C123" s="598" t="s">
        <v>7875</v>
      </c>
      <c r="D123" s="598">
        <v>28</v>
      </c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98">
        <v>28</v>
      </c>
      <c r="C124" s="598" t="s">
        <v>7876</v>
      </c>
      <c r="D124" s="598">
        <v>18</v>
      </c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98">
        <v>427</v>
      </c>
      <c r="C125" s="598" t="s">
        <v>7877</v>
      </c>
      <c r="D125" s="598">
        <v>25</v>
      </c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98">
        <v>12</v>
      </c>
      <c r="C126" s="598" t="s">
        <v>7878</v>
      </c>
      <c r="D126" s="598">
        <v>33</v>
      </c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98">
        <v>10</v>
      </c>
      <c r="C127" s="598" t="s">
        <v>7879</v>
      </c>
      <c r="D127" s="598">
        <v>16</v>
      </c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98">
        <v>36</v>
      </c>
      <c r="C128" s="598" t="s">
        <v>7880</v>
      </c>
      <c r="D128" s="598">
        <v>18</v>
      </c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98">
        <v>46</v>
      </c>
      <c r="C129" s="598" t="s">
        <v>7881</v>
      </c>
      <c r="D129" s="598">
        <v>42</v>
      </c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98">
        <v>70</v>
      </c>
      <c r="C130" s="598" t="s">
        <v>7882</v>
      </c>
      <c r="D130" s="598">
        <v>27</v>
      </c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98">
        <v>16</v>
      </c>
      <c r="C131" s="598" t="s">
        <v>7883</v>
      </c>
      <c r="D131" s="598">
        <v>15</v>
      </c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98">
        <v>9</v>
      </c>
      <c r="C132" s="598" t="s">
        <v>7884</v>
      </c>
      <c r="D132" s="598">
        <v>28</v>
      </c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45881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98">
        <v>503</v>
      </c>
      <c r="C137" s="598" t="s">
        <v>7885</v>
      </c>
      <c r="D137" s="598">
        <v>30</v>
      </c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98">
        <v>4</v>
      </c>
      <c r="C138" s="598" t="s">
        <v>7886</v>
      </c>
      <c r="D138" s="598">
        <v>39</v>
      </c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98">
        <v>7</v>
      </c>
      <c r="C139" s="598" t="s">
        <v>7887</v>
      </c>
      <c r="D139" s="598">
        <v>6</v>
      </c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98">
        <v>8</v>
      </c>
      <c r="C140" s="598" t="s">
        <v>7888</v>
      </c>
      <c r="D140" s="598">
        <v>39</v>
      </c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98">
        <v>11</v>
      </c>
      <c r="C141" s="598" t="s">
        <v>7889</v>
      </c>
      <c r="D141" s="598">
        <v>58</v>
      </c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98">
        <v>6</v>
      </c>
      <c r="C142" s="598" t="s">
        <v>7890</v>
      </c>
      <c r="D142" s="598">
        <v>34</v>
      </c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98">
        <v>5</v>
      </c>
      <c r="C143" s="598" t="s">
        <v>7891</v>
      </c>
      <c r="D143" s="598">
        <v>39</v>
      </c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98">
        <v>7</v>
      </c>
      <c r="C144" s="598" t="s">
        <v>7892</v>
      </c>
      <c r="D144" s="598">
        <v>34</v>
      </c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98">
        <v>4</v>
      </c>
      <c r="C145" s="598" t="s">
        <v>7893</v>
      </c>
      <c r="D145" s="598">
        <v>44</v>
      </c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98">
        <v>14</v>
      </c>
      <c r="C146" s="598" t="s">
        <v>7894</v>
      </c>
      <c r="D146" s="598">
        <v>11</v>
      </c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98">
        <v>9</v>
      </c>
      <c r="C147" s="598" t="s">
        <v>7895</v>
      </c>
      <c r="D147" s="598">
        <v>15</v>
      </c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98">
        <v>6</v>
      </c>
      <c r="C148" s="598" t="s">
        <v>7896</v>
      </c>
      <c r="D148" s="598">
        <v>7</v>
      </c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98">
        <v>5</v>
      </c>
      <c r="C149" s="598" t="s">
        <v>7897</v>
      </c>
      <c r="D149" s="598">
        <v>50</v>
      </c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98">
        <v>1</v>
      </c>
      <c r="C150" s="598" t="s">
        <v>7722</v>
      </c>
      <c r="D150" s="598">
        <v>4</v>
      </c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98">
        <v>2</v>
      </c>
      <c r="C151" s="598" t="s">
        <v>7144</v>
      </c>
      <c r="D151" s="598">
        <v>44</v>
      </c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98">
        <v>16</v>
      </c>
      <c r="C152" s="598" t="s">
        <v>7898</v>
      </c>
      <c r="D152" s="598">
        <v>39</v>
      </c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98">
        <v>54</v>
      </c>
      <c r="C153" s="598" t="s">
        <v>7899</v>
      </c>
      <c r="D153" s="598">
        <v>33</v>
      </c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98">
        <v>7</v>
      </c>
      <c r="C154" s="598" t="s">
        <v>7900</v>
      </c>
      <c r="D154" s="598">
        <v>97</v>
      </c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98">
        <v>11</v>
      </c>
      <c r="C155" s="598" t="s">
        <v>7901</v>
      </c>
      <c r="D155" s="598">
        <v>73</v>
      </c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98">
        <v>1</v>
      </c>
      <c r="C156" s="598" t="s">
        <v>306</v>
      </c>
      <c r="D156" s="598">
        <v>33</v>
      </c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98">
        <v>4</v>
      </c>
      <c r="C157" s="598" t="s">
        <v>7902</v>
      </c>
      <c r="D157" s="598">
        <v>23</v>
      </c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98">
        <v>259</v>
      </c>
      <c r="C158" s="598" t="s">
        <v>7903</v>
      </c>
      <c r="D158" s="598">
        <v>23</v>
      </c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98">
        <v>44</v>
      </c>
      <c r="C159" s="598" t="s">
        <v>7904</v>
      </c>
      <c r="D159" s="598">
        <v>41</v>
      </c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98">
        <v>4</v>
      </c>
      <c r="C160" s="598" t="s">
        <v>7905</v>
      </c>
      <c r="D160" s="598">
        <v>20</v>
      </c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98">
        <v>5</v>
      </c>
      <c r="C161" s="598" t="s">
        <v>7906</v>
      </c>
      <c r="D161" s="598">
        <v>54</v>
      </c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98">
        <v>9</v>
      </c>
      <c r="C162" s="598" t="s">
        <v>7907</v>
      </c>
      <c r="D162" s="598">
        <v>20</v>
      </c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98">
        <v>641</v>
      </c>
      <c r="C166" s="598" t="s">
        <v>7908</v>
      </c>
      <c r="D166" s="598">
        <v>55</v>
      </c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98">
        <v>31</v>
      </c>
      <c r="C167" s="598" t="s">
        <v>7909</v>
      </c>
      <c r="D167" s="598">
        <v>37</v>
      </c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98">
        <v>9</v>
      </c>
      <c r="C168" s="598" t="s">
        <v>7910</v>
      </c>
      <c r="D168" s="598">
        <v>50</v>
      </c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98">
        <v>112</v>
      </c>
      <c r="C169" s="598" t="s">
        <v>7911</v>
      </c>
      <c r="D169" s="598">
        <v>64</v>
      </c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98">
        <v>43</v>
      </c>
      <c r="C170" s="598" t="s">
        <v>7912</v>
      </c>
      <c r="D170" s="598">
        <v>40</v>
      </c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98">
        <v>39</v>
      </c>
      <c r="C171" s="598" t="s">
        <v>7913</v>
      </c>
      <c r="D171" s="598">
        <v>34</v>
      </c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98">
        <v>51</v>
      </c>
      <c r="C172" s="598" t="s">
        <v>7914</v>
      </c>
      <c r="D172" s="598">
        <v>62</v>
      </c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98">
        <v>64</v>
      </c>
      <c r="C173" s="598" t="s">
        <v>7915</v>
      </c>
      <c r="D173" s="598">
        <v>69</v>
      </c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98">
        <v>14</v>
      </c>
      <c r="C174" s="598" t="s">
        <v>7916</v>
      </c>
      <c r="D174" s="598">
        <v>28</v>
      </c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98">
        <v>11</v>
      </c>
      <c r="C175" s="598" t="s">
        <v>7917</v>
      </c>
      <c r="D175" s="598">
        <v>88</v>
      </c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98">
        <v>9</v>
      </c>
      <c r="C176" s="598" t="s">
        <v>7918</v>
      </c>
      <c r="D176" s="598">
        <v>25</v>
      </c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98">
        <v>82</v>
      </c>
      <c r="C177" s="598" t="s">
        <v>7919</v>
      </c>
      <c r="D177" s="598">
        <v>59</v>
      </c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98">
        <v>21</v>
      </c>
      <c r="C178" s="598" t="s">
        <v>7920</v>
      </c>
      <c r="D178" s="598">
        <v>114</v>
      </c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98">
        <v>26</v>
      </c>
      <c r="C179" s="598" t="s">
        <v>7921</v>
      </c>
      <c r="D179" s="598">
        <v>55</v>
      </c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98">
        <v>0</v>
      </c>
      <c r="C180" s="598" t="s">
        <v>270</v>
      </c>
      <c r="D180" s="598">
        <v>0</v>
      </c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98">
        <v>7</v>
      </c>
      <c r="C181" s="598" t="s">
        <v>7922</v>
      </c>
      <c r="D181" s="598">
        <v>31</v>
      </c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98">
        <v>11</v>
      </c>
      <c r="C182" s="598" t="s">
        <v>7923</v>
      </c>
      <c r="D182" s="598">
        <v>25</v>
      </c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98">
        <v>6</v>
      </c>
      <c r="C183" s="598" t="s">
        <v>7924</v>
      </c>
      <c r="D183" s="598">
        <v>42</v>
      </c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98">
        <v>18</v>
      </c>
      <c r="C184" s="598" t="s">
        <v>7925</v>
      </c>
      <c r="D184" s="598">
        <v>63</v>
      </c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98">
        <v>9</v>
      </c>
      <c r="C185" s="598" t="s">
        <v>7926</v>
      </c>
      <c r="D185" s="598">
        <v>10</v>
      </c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98">
        <v>24</v>
      </c>
      <c r="C186" s="598" t="s">
        <v>7927</v>
      </c>
      <c r="D186" s="598">
        <v>42</v>
      </c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98">
        <v>28</v>
      </c>
      <c r="C187" s="598" t="s">
        <v>7928</v>
      </c>
      <c r="D187" s="598">
        <v>36</v>
      </c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98">
        <v>26</v>
      </c>
      <c r="C188" s="598" t="s">
        <v>7929</v>
      </c>
      <c r="D188" s="598">
        <v>70</v>
      </c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98">
        <v>768</v>
      </c>
      <c r="C190" s="598" t="s">
        <v>7930</v>
      </c>
      <c r="D190" s="598">
        <v>28</v>
      </c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98">
        <v>13</v>
      </c>
      <c r="C191" s="598" t="s">
        <v>7931</v>
      </c>
      <c r="D191" s="598">
        <v>16</v>
      </c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98">
        <v>8</v>
      </c>
      <c r="C192" s="598" t="s">
        <v>7932</v>
      </c>
      <c r="D192" s="598">
        <v>52</v>
      </c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98">
        <v>15</v>
      </c>
      <c r="C193" s="598" t="s">
        <v>7933</v>
      </c>
      <c r="D193" s="598">
        <v>38</v>
      </c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98">
        <v>7</v>
      </c>
      <c r="C194" s="598" t="s">
        <v>7934</v>
      </c>
      <c r="D194" s="598">
        <v>35</v>
      </c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98">
        <v>115</v>
      </c>
      <c r="C195" s="598" t="s">
        <v>7935</v>
      </c>
      <c r="D195" s="598">
        <v>28</v>
      </c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98">
        <v>102</v>
      </c>
      <c r="C196" s="598" t="s">
        <v>7936</v>
      </c>
      <c r="D196" s="598">
        <v>20</v>
      </c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98">
        <v>96</v>
      </c>
      <c r="C197" s="598" t="s">
        <v>7937</v>
      </c>
      <c r="D197" s="598">
        <v>37</v>
      </c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98">
        <v>29</v>
      </c>
      <c r="C198" s="598" t="s">
        <v>7938</v>
      </c>
      <c r="D198" s="598">
        <v>41</v>
      </c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98">
        <v>3</v>
      </c>
      <c r="C199" s="598" t="s">
        <v>7939</v>
      </c>
      <c r="D199" s="598">
        <v>40</v>
      </c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98">
        <v>10</v>
      </c>
      <c r="C200" s="598" t="s">
        <v>7940</v>
      </c>
      <c r="D200" s="598">
        <v>49</v>
      </c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98">
        <v>67</v>
      </c>
      <c r="C201" s="598" t="s">
        <v>7941</v>
      </c>
      <c r="D201" s="598">
        <v>28</v>
      </c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98">
        <v>63</v>
      </c>
      <c r="C202" s="598" t="s">
        <v>7942</v>
      </c>
      <c r="D202" s="598">
        <v>33</v>
      </c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98">
        <v>23</v>
      </c>
      <c r="C203" s="598" t="s">
        <v>7943</v>
      </c>
      <c r="D203" s="598">
        <v>27</v>
      </c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98">
        <v>2</v>
      </c>
      <c r="C204" s="598" t="s">
        <v>7767</v>
      </c>
      <c r="D204" s="598">
        <v>2</v>
      </c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98">
        <v>215</v>
      </c>
      <c r="C205" s="598" t="s">
        <v>7944</v>
      </c>
      <c r="D205" s="598">
        <v>23</v>
      </c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45881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98">
        <v>2200</v>
      </c>
      <c r="C209" s="598" t="s">
        <v>7945</v>
      </c>
      <c r="D209" s="598">
        <v>26</v>
      </c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98">
        <v>6</v>
      </c>
      <c r="C210" s="598" t="s">
        <v>7946</v>
      </c>
      <c r="D210" s="598">
        <v>12</v>
      </c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98">
        <v>243</v>
      </c>
      <c r="C211" s="598" t="s">
        <v>7947</v>
      </c>
      <c r="D211" s="598">
        <v>15</v>
      </c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98">
        <v>8</v>
      </c>
      <c r="C212" s="598" t="s">
        <v>7948</v>
      </c>
      <c r="D212" s="598">
        <v>49</v>
      </c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98">
        <v>2</v>
      </c>
      <c r="C213" s="598" t="s">
        <v>7949</v>
      </c>
      <c r="D213" s="598">
        <v>7</v>
      </c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98">
        <v>75</v>
      </c>
      <c r="C214" s="598" t="s">
        <v>7950</v>
      </c>
      <c r="D214" s="598">
        <v>32</v>
      </c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98">
        <v>9</v>
      </c>
      <c r="C215" s="598" t="s">
        <v>7951</v>
      </c>
      <c r="D215" s="598">
        <v>39</v>
      </c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98">
        <v>16</v>
      </c>
      <c r="C216" s="598" t="s">
        <v>7952</v>
      </c>
      <c r="D216" s="598">
        <v>28</v>
      </c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98">
        <v>34</v>
      </c>
      <c r="C217" s="598" t="s">
        <v>7953</v>
      </c>
      <c r="D217" s="598">
        <v>16</v>
      </c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98">
        <v>34</v>
      </c>
      <c r="C218" s="598" t="s">
        <v>7954</v>
      </c>
      <c r="D218" s="598">
        <v>27</v>
      </c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98">
        <v>46</v>
      </c>
      <c r="C219" s="598" t="s">
        <v>7955</v>
      </c>
      <c r="D219" s="598">
        <v>25</v>
      </c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98">
        <v>3</v>
      </c>
      <c r="C220" s="598" t="s">
        <v>7956</v>
      </c>
      <c r="D220" s="598">
        <v>98</v>
      </c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98">
        <v>4</v>
      </c>
      <c r="C221" s="598" t="s">
        <v>7957</v>
      </c>
      <c r="D221" s="598">
        <v>73</v>
      </c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98">
        <v>58</v>
      </c>
      <c r="C222" s="598" t="s">
        <v>7958</v>
      </c>
      <c r="D222" s="598">
        <v>32</v>
      </c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98">
        <v>275</v>
      </c>
      <c r="C223" s="598" t="s">
        <v>7959</v>
      </c>
      <c r="D223" s="598">
        <v>35</v>
      </c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98">
        <v>43</v>
      </c>
      <c r="C224" s="598" t="s">
        <v>7960</v>
      </c>
      <c r="D224" s="598">
        <v>28</v>
      </c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98">
        <v>95</v>
      </c>
      <c r="C225" s="598" t="s">
        <v>7961</v>
      </c>
      <c r="D225" s="598">
        <v>34</v>
      </c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98">
        <v>115</v>
      </c>
      <c r="C226" s="598" t="s">
        <v>7962</v>
      </c>
      <c r="D226" s="598">
        <v>32</v>
      </c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98">
        <v>11</v>
      </c>
      <c r="C227" s="598" t="s">
        <v>7963</v>
      </c>
      <c r="D227" s="598">
        <v>21</v>
      </c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98">
        <v>163</v>
      </c>
      <c r="C228" s="598" t="s">
        <v>7964</v>
      </c>
      <c r="D228" s="598">
        <v>13</v>
      </c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98">
        <v>9</v>
      </c>
      <c r="C229" s="598" t="s">
        <v>7965</v>
      </c>
      <c r="D229" s="598">
        <v>29</v>
      </c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98">
        <v>194</v>
      </c>
      <c r="C230" s="598" t="s">
        <v>7966</v>
      </c>
      <c r="D230" s="598">
        <v>32</v>
      </c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98">
        <v>3</v>
      </c>
      <c r="C231" s="598" t="s">
        <v>7967</v>
      </c>
      <c r="D231" s="598">
        <v>131</v>
      </c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98">
        <v>14</v>
      </c>
      <c r="C232" s="598" t="s">
        <v>7968</v>
      </c>
      <c r="D232" s="598">
        <v>31</v>
      </c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98">
        <v>177</v>
      </c>
      <c r="C233" s="598" t="s">
        <v>7969</v>
      </c>
      <c r="D233" s="598">
        <v>32</v>
      </c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98">
        <v>37</v>
      </c>
      <c r="C234" s="598" t="s">
        <v>7970</v>
      </c>
      <c r="D234" s="598">
        <v>24</v>
      </c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98">
        <v>83</v>
      </c>
      <c r="C235" s="598" t="s">
        <v>7971</v>
      </c>
      <c r="D235" s="598">
        <v>36</v>
      </c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98">
        <v>19</v>
      </c>
      <c r="C236" s="598" t="s">
        <v>7972</v>
      </c>
      <c r="D236" s="598">
        <v>19</v>
      </c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98">
        <v>12</v>
      </c>
      <c r="C237" s="598" t="s">
        <v>7973</v>
      </c>
      <c r="D237" s="598">
        <v>22</v>
      </c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98">
        <v>412</v>
      </c>
      <c r="C238" s="598" t="s">
        <v>7974</v>
      </c>
      <c r="D238" s="598">
        <v>20</v>
      </c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23" activeCellId="3" sqref="D6:D18 J6:J18 D23:D35 J23:J3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45881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E6" s="5">
        <f>(+D6-B6)/B6</f>
        <v>-1</v>
      </c>
      <c r="F6" s="5">
        <f>(+D6-C6)/C6</f>
        <v>-1</v>
      </c>
      <c r="H6">
        <v>20861</v>
      </c>
      <c r="I6">
        <v>21438</v>
      </c>
      <c r="K6" s="5">
        <f>(+J6-H6)/H6</f>
        <v>-1</v>
      </c>
      <c r="L6" s="5">
        <f>(J6-I6)/I6</f>
        <v>-1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12445</v>
      </c>
      <c r="I7">
        <v>12809</v>
      </c>
      <c r="K7" s="5">
        <f t="shared" ref="K7:K18" si="2">(+J7-H7)/H7</f>
        <v>-1</v>
      </c>
      <c r="L7" s="5">
        <f t="shared" ref="L7:L18" si="3">(J7-I7)/I7</f>
        <v>-1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E8" s="5">
        <f t="shared" si="0"/>
        <v>-1</v>
      </c>
      <c r="F8" s="5">
        <f t="shared" si="1"/>
        <v>-1</v>
      </c>
      <c r="G8" s="5"/>
      <c r="H8">
        <v>462</v>
      </c>
      <c r="I8">
        <v>408</v>
      </c>
      <c r="K8" s="5">
        <f t="shared" si="2"/>
        <v>-1</v>
      </c>
      <c r="L8" s="5">
        <f t="shared" si="3"/>
        <v>-1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E9" s="5">
        <f t="shared" si="0"/>
        <v>-1</v>
      </c>
      <c r="F9" s="5">
        <f t="shared" si="1"/>
        <v>-1</v>
      </c>
      <c r="G9" s="5"/>
      <c r="H9">
        <v>1293</v>
      </c>
      <c r="I9">
        <v>1282</v>
      </c>
      <c r="K9" s="5">
        <f t="shared" si="2"/>
        <v>-1</v>
      </c>
      <c r="L9" s="5">
        <f t="shared" si="3"/>
        <v>-1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E10" s="5">
        <f t="shared" si="0"/>
        <v>-1</v>
      </c>
      <c r="F10" s="5">
        <f t="shared" si="1"/>
        <v>-1</v>
      </c>
      <c r="G10" s="5"/>
      <c r="H10">
        <v>898</v>
      </c>
      <c r="I10">
        <v>944</v>
      </c>
      <c r="K10" s="5">
        <f t="shared" si="2"/>
        <v>-1</v>
      </c>
      <c r="L10" s="5">
        <f t="shared" si="3"/>
        <v>-1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E11" s="5">
        <f t="shared" si="0"/>
        <v>-1</v>
      </c>
      <c r="F11" s="5">
        <f t="shared" si="1"/>
        <v>-1</v>
      </c>
      <c r="G11" s="5"/>
      <c r="H11">
        <v>494</v>
      </c>
      <c r="I11">
        <v>543</v>
      </c>
      <c r="K11" s="5">
        <f t="shared" si="2"/>
        <v>-1</v>
      </c>
      <c r="L11" s="5">
        <f t="shared" si="3"/>
        <v>-1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E12" s="5">
        <f t="shared" si="0"/>
        <v>-1</v>
      </c>
      <c r="F12" s="5">
        <f t="shared" si="1"/>
        <v>-1</v>
      </c>
      <c r="G12" s="5"/>
      <c r="H12">
        <v>7072</v>
      </c>
      <c r="I12">
        <v>7308</v>
      </c>
      <c r="K12" s="5">
        <f t="shared" si="2"/>
        <v>-1</v>
      </c>
      <c r="L12" s="5">
        <f t="shared" si="3"/>
        <v>-1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E13" s="5">
        <f t="shared" si="0"/>
        <v>-1</v>
      </c>
      <c r="F13" s="5">
        <f t="shared" si="1"/>
        <v>-1</v>
      </c>
      <c r="G13" s="5"/>
      <c r="H13">
        <v>857</v>
      </c>
      <c r="I13">
        <v>854</v>
      </c>
      <c r="K13" s="5">
        <f t="shared" si="2"/>
        <v>-1</v>
      </c>
      <c r="L13" s="5">
        <f t="shared" si="3"/>
        <v>-1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E14" s="5">
        <f t="shared" si="0"/>
        <v>-1</v>
      </c>
      <c r="F14" s="5">
        <f t="shared" si="1"/>
        <v>-1</v>
      </c>
      <c r="G14" s="5"/>
      <c r="H14">
        <v>1740</v>
      </c>
      <c r="I14">
        <v>1732</v>
      </c>
      <c r="K14" s="5">
        <f t="shared" si="2"/>
        <v>-1</v>
      </c>
      <c r="L14" s="5">
        <f t="shared" si="3"/>
        <v>-1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E15" s="5">
        <f t="shared" si="0"/>
        <v>-1</v>
      </c>
      <c r="F15" s="5">
        <f t="shared" si="1"/>
        <v>-1</v>
      </c>
      <c r="G15" s="5"/>
      <c r="H15">
        <v>808</v>
      </c>
      <c r="I15">
        <v>844</v>
      </c>
      <c r="K15" s="5">
        <f t="shared" si="2"/>
        <v>-1</v>
      </c>
      <c r="L15" s="5">
        <f t="shared" si="3"/>
        <v>-1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E16" s="5">
        <f t="shared" si="0"/>
        <v>-1</v>
      </c>
      <c r="F16" s="5">
        <f t="shared" si="1"/>
        <v>-1</v>
      </c>
      <c r="G16" s="5"/>
      <c r="H16">
        <v>1054</v>
      </c>
      <c r="I16">
        <v>1053</v>
      </c>
      <c r="K16" s="5">
        <f t="shared" si="2"/>
        <v>-1</v>
      </c>
      <c r="L16" s="5">
        <f t="shared" si="3"/>
        <v>-1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E17" s="5">
        <f t="shared" si="0"/>
        <v>-1</v>
      </c>
      <c r="F17" s="5">
        <f t="shared" si="1"/>
        <v>-1</v>
      </c>
      <c r="G17" s="5"/>
      <c r="H17">
        <v>1081</v>
      </c>
      <c r="I17">
        <v>1176</v>
      </c>
      <c r="K17" s="5">
        <f t="shared" si="2"/>
        <v>-1</v>
      </c>
      <c r="L17" s="5">
        <f t="shared" si="3"/>
        <v>-1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E18" s="5">
        <f t="shared" si="0"/>
        <v>-1</v>
      </c>
      <c r="F18" s="5">
        <f t="shared" si="1"/>
        <v>-1</v>
      </c>
      <c r="G18" s="5"/>
      <c r="H18">
        <v>3435</v>
      </c>
      <c r="I18">
        <v>3471</v>
      </c>
      <c r="K18" s="5">
        <f t="shared" si="2"/>
        <v>-1</v>
      </c>
      <c r="L18" s="5">
        <f t="shared" si="3"/>
        <v>-1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E23" s="5">
        <f>(+D23-B23)/B23</f>
        <v>-1</v>
      </c>
      <c r="F23" s="5">
        <f>(+D23-C23)/C23</f>
        <v>-1</v>
      </c>
      <c r="H23">
        <v>22977</v>
      </c>
      <c r="I23">
        <v>23677</v>
      </c>
      <c r="K23" s="5">
        <f>(+J23-H23)/H23</f>
        <v>-1</v>
      </c>
      <c r="L23" s="5">
        <f>(J23-I23)/I23</f>
        <v>-1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E24" s="5">
        <f t="shared" ref="E24:E35" si="4">(+D24-B24)/B24</f>
        <v>-1</v>
      </c>
      <c r="F24" s="5">
        <f t="shared" ref="F24:F35" si="5">(+D24-C24)/C24</f>
        <v>-1</v>
      </c>
      <c r="H24">
        <v>13275</v>
      </c>
      <c r="I24">
        <v>13785</v>
      </c>
      <c r="K24" s="5">
        <f t="shared" ref="K24:K35" si="6">(+J24-H24)/H24</f>
        <v>-1</v>
      </c>
      <c r="L24" s="5">
        <f t="shared" ref="L24:L35" si="7">(J24-I24)/I24</f>
        <v>-1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E25" s="5">
        <f t="shared" si="4"/>
        <v>-1</v>
      </c>
      <c r="F25" s="5">
        <f t="shared" si="5"/>
        <v>-1</v>
      </c>
      <c r="H25">
        <v>519</v>
      </c>
      <c r="I25">
        <v>457</v>
      </c>
      <c r="K25" s="5">
        <f t="shared" si="6"/>
        <v>-1</v>
      </c>
      <c r="L25" s="5">
        <f t="shared" si="7"/>
        <v>-1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E26" s="5">
        <f t="shared" si="4"/>
        <v>-1</v>
      </c>
      <c r="F26" s="5">
        <f t="shared" si="5"/>
        <v>-1</v>
      </c>
      <c r="H26">
        <v>1452</v>
      </c>
      <c r="I26">
        <v>1430</v>
      </c>
      <c r="K26" s="5">
        <f t="shared" si="6"/>
        <v>-1</v>
      </c>
      <c r="L26" s="5">
        <f t="shared" si="7"/>
        <v>-1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E27" s="5">
        <f t="shared" si="4"/>
        <v>-1</v>
      </c>
      <c r="F27" s="5">
        <f t="shared" si="5"/>
        <v>-1</v>
      </c>
      <c r="H27">
        <v>1019</v>
      </c>
      <c r="I27">
        <v>1057</v>
      </c>
      <c r="K27" s="5">
        <f t="shared" si="6"/>
        <v>-1</v>
      </c>
      <c r="L27" s="5">
        <f t="shared" si="7"/>
        <v>-1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E28" s="5">
        <f t="shared" si="4"/>
        <v>-1</v>
      </c>
      <c r="F28" s="5">
        <f t="shared" si="5"/>
        <v>-1</v>
      </c>
      <c r="H28">
        <v>570</v>
      </c>
      <c r="I28">
        <v>633</v>
      </c>
      <c r="K28" s="5">
        <f t="shared" si="6"/>
        <v>-1</v>
      </c>
      <c r="L28" s="5">
        <f t="shared" si="7"/>
        <v>-1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E29" s="5">
        <f t="shared" si="4"/>
        <v>-1</v>
      </c>
      <c r="F29" s="5">
        <f t="shared" si="5"/>
        <v>-1</v>
      </c>
      <c r="H29">
        <v>7420</v>
      </c>
      <c r="I29">
        <v>734</v>
      </c>
      <c r="K29" s="5">
        <f t="shared" si="6"/>
        <v>-1</v>
      </c>
      <c r="L29" s="5">
        <f t="shared" si="7"/>
        <v>-1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E30" s="5">
        <f t="shared" si="4"/>
        <v>-1</v>
      </c>
      <c r="F30" s="5">
        <f t="shared" si="5"/>
        <v>-1</v>
      </c>
      <c r="H30">
        <v>944</v>
      </c>
      <c r="I30">
        <v>955</v>
      </c>
      <c r="K30" s="5">
        <f t="shared" si="6"/>
        <v>-1</v>
      </c>
      <c r="L30" s="5">
        <f t="shared" si="7"/>
        <v>-1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E31" s="5">
        <f t="shared" si="4"/>
        <v>-1</v>
      </c>
      <c r="F31" s="5">
        <f t="shared" si="5"/>
        <v>-1</v>
      </c>
      <c r="H31">
        <v>1915</v>
      </c>
      <c r="I31">
        <v>1925</v>
      </c>
      <c r="K31" s="5">
        <f t="shared" si="6"/>
        <v>-1</v>
      </c>
      <c r="L31" s="5">
        <f t="shared" si="7"/>
        <v>-1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E32" s="5">
        <f t="shared" si="4"/>
        <v>-1</v>
      </c>
      <c r="F32" s="5">
        <f t="shared" si="5"/>
        <v>-1</v>
      </c>
      <c r="H32">
        <v>898</v>
      </c>
      <c r="I32">
        <v>936</v>
      </c>
      <c r="K32" s="5">
        <f t="shared" si="6"/>
        <v>-1</v>
      </c>
      <c r="L32" s="5">
        <f t="shared" si="7"/>
        <v>-1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E33" s="5">
        <f t="shared" si="4"/>
        <v>-1</v>
      </c>
      <c r="F33" s="5">
        <f t="shared" si="5"/>
        <v>-1</v>
      </c>
      <c r="H33">
        <v>1303</v>
      </c>
      <c r="I33">
        <v>1279</v>
      </c>
      <c r="K33" s="5">
        <f t="shared" si="6"/>
        <v>-1</v>
      </c>
      <c r="L33" s="5">
        <f t="shared" si="7"/>
        <v>-1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E34" s="5">
        <f t="shared" si="4"/>
        <v>-1</v>
      </c>
      <c r="F34" s="5">
        <f t="shared" si="5"/>
        <v>-1</v>
      </c>
      <c r="H34">
        <v>1197</v>
      </c>
      <c r="I34">
        <v>1284</v>
      </c>
      <c r="K34" s="5">
        <f t="shared" si="6"/>
        <v>-1</v>
      </c>
      <c r="L34" s="5">
        <f t="shared" si="7"/>
        <v>-1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E35" s="5">
        <f t="shared" si="4"/>
        <v>-1</v>
      </c>
      <c r="F35" s="5">
        <f t="shared" si="5"/>
        <v>-1</v>
      </c>
      <c r="H35">
        <v>3714</v>
      </c>
      <c r="I35">
        <v>3812</v>
      </c>
      <c r="K35" s="5">
        <f t="shared" si="6"/>
        <v>-1</v>
      </c>
      <c r="L35" s="5">
        <f t="shared" si="7"/>
        <v>-1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zoomScale="98" zoomScaleNormal="98" workbookViewId="0">
      <selection activeCell="B2" activeCellId="5" sqref="B164 B133 B101 B77 B44 B2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45881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247"/>
      <c r="C4" s="35"/>
      <c r="D4" s="248"/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C5"/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C6"/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C7"/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C8"/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C9"/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C10"/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C11"/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C12"/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C13"/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C14"/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C15"/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C16"/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C17"/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C18"/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247"/>
      <c r="C21" s="35"/>
      <c r="D21" s="248"/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C22"/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C23"/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C24"/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C25"/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C26"/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C27"/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C28"/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C29"/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C30"/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C31"/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C32"/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C33"/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C34"/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C35"/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C36"/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C37"/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C38"/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C39"/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C40"/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C41"/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45881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247"/>
      <c r="C46" s="35"/>
      <c r="D46" s="248"/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C47"/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C48"/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C49"/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C50"/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C51"/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C52"/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C53"/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C54"/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C55"/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C56"/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C57"/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C58"/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C59"/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C60"/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C61"/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C62"/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C63"/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C64"/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C65"/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C66"/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C67"/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C68"/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C69"/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C70"/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C71"/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C72"/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C73"/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45881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247"/>
      <c r="C79" s="35"/>
      <c r="D79" s="248"/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C80"/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C81"/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C82"/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C83"/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C84"/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C85"/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C86"/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C87"/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C88"/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C89"/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C90"/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C91"/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C92"/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C93"/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C94"/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C95"/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C96"/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C97"/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C98"/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247"/>
      <c r="C103" s="35"/>
      <c r="D103" s="248"/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C104"/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C105"/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C106"/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C107"/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C108"/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C109"/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C110"/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C111"/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C112"/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C113"/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247"/>
      <c r="C115" s="35"/>
      <c r="D115" s="248"/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C116"/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C117"/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C118"/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C119"/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C120"/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C121"/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C122"/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C123"/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C124"/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C125"/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C126"/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C127"/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C128"/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C129"/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C130"/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45881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247"/>
      <c r="C135" s="35"/>
      <c r="D135" s="248"/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C136"/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C137"/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C138"/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C139"/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C140"/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C141"/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C142"/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C143"/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C144"/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C145"/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C146"/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C147"/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C148"/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C149"/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C150"/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C151"/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C152"/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C153"/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C154"/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C155"/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C156"/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C157"/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C158"/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C159"/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C160"/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45881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247"/>
      <c r="C166" s="35"/>
      <c r="D166" s="248"/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C167"/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C168"/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C169"/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C170"/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C171"/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C172"/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C173"/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C174"/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C175"/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C176"/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C177"/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C178"/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C179"/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C180"/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C181"/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C182"/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C183"/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C184"/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C185"/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C186"/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C187"/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C188"/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247"/>
      <c r="C190" s="35"/>
      <c r="D190" s="248"/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C191"/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C192"/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C193"/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C194"/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C195"/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C196"/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C197"/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C198"/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C199"/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C200"/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C201"/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C202"/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C203"/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C204"/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C205"/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247"/>
      <c r="C209" s="35"/>
      <c r="D209" s="248"/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/>
      <c r="C210"/>
      <c r="D210"/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C211"/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C212"/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C213"/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C214"/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C215"/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C216"/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C217"/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C218"/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C219"/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C220"/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C221"/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C222"/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C223"/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C224"/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C225"/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C226"/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C227"/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C228"/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C229"/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C230"/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C231"/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C232"/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C233"/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C234"/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C235"/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C236"/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C237"/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37"/>
      <c r="C238" s="37"/>
      <c r="D238" s="37"/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45881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2025-08-12T20:27:07Z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