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8C60CAC5-0962-4F0F-A4BB-AAF2783B3DBE}" xr6:coauthVersionLast="47" xr6:coauthVersionMax="47" xr10:uidLastSave="{00000000-0000-0000-0000-000000000000}"/>
  <bookViews>
    <workbookView xWindow="-76650" yWindow="9080" windowWidth="18280" windowHeight="934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4" i="1" l="1"/>
  <c r="AB45" i="1"/>
  <c r="AB46" i="1"/>
  <c r="AB43" i="1"/>
  <c r="AC66" i="1"/>
  <c r="AD66" i="1" s="1"/>
  <c r="AB66" i="1"/>
  <c r="AC65" i="1"/>
  <c r="AD65" i="1" s="1"/>
  <c r="AB65" i="1"/>
  <c r="AC64" i="1"/>
  <c r="AD64" i="1" s="1"/>
  <c r="AB64" i="1"/>
  <c r="AC63" i="1"/>
  <c r="AD63" i="1" s="1"/>
  <c r="AB63" i="1"/>
  <c r="AC60" i="1"/>
  <c r="AD60" i="1" s="1"/>
  <c r="AB60" i="1"/>
  <c r="AB61" i="1" s="1"/>
  <c r="AB67" i="1" s="1"/>
  <c r="AD59" i="1"/>
  <c r="AC59" i="1"/>
  <c r="AB59" i="1"/>
  <c r="AC58" i="1"/>
  <c r="AD58" i="1" s="1"/>
  <c r="AB58" i="1"/>
  <c r="AD57" i="1"/>
  <c r="AC57" i="1"/>
  <c r="AB57" i="1"/>
  <c r="AD52" i="1"/>
  <c r="AC52" i="1"/>
  <c r="AB52" i="1"/>
  <c r="AC51" i="1"/>
  <c r="AD51" i="1" s="1"/>
  <c r="AB51" i="1"/>
  <c r="AC50" i="1"/>
  <c r="AD50" i="1" s="1"/>
  <c r="AB50" i="1"/>
  <c r="AC49" i="1"/>
  <c r="AD49" i="1" s="1"/>
  <c r="AB49" i="1"/>
  <c r="AC46" i="1"/>
  <c r="AD46" i="1" s="1"/>
  <c r="AC45" i="1"/>
  <c r="AD45" i="1" s="1"/>
  <c r="AC44" i="1"/>
  <c r="AD44" i="1" s="1"/>
  <c r="AC43" i="1"/>
  <c r="AC47" i="1" s="1"/>
  <c r="AB47" i="1"/>
  <c r="AB53" i="1" s="1"/>
  <c r="AC53" i="1" l="1"/>
  <c r="AD53" i="1" s="1"/>
  <c r="AD47" i="1"/>
  <c r="AC61" i="1"/>
  <c r="AD43" i="1"/>
  <c r="AC67" i="1" l="1"/>
  <c r="AD67" i="1" s="1"/>
  <c r="AD61" i="1"/>
  <c r="L39" i="4" l="1"/>
  <c r="K39" i="4"/>
  <c r="F39" i="4"/>
  <c r="E39" i="4"/>
  <c r="L19" i="4"/>
  <c r="K19" i="4"/>
  <c r="F19" i="4"/>
  <c r="E19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8" i="4"/>
  <c r="K28" i="4"/>
  <c r="F28" i="4"/>
  <c r="E28" i="4"/>
  <c r="L27" i="4"/>
  <c r="K27" i="4"/>
  <c r="F27" i="4"/>
  <c r="E27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7" i="4"/>
  <c r="K7" i="4"/>
  <c r="F7" i="4"/>
  <c r="E7" i="4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13" i="1"/>
  <c r="K13" i="1"/>
  <c r="F13" i="1"/>
  <c r="E13" i="1"/>
  <c r="L31" i="1"/>
  <c r="K31" i="1"/>
  <c r="F31" i="1"/>
  <c r="E31" i="1"/>
  <c r="L51" i="1"/>
  <c r="K51" i="1"/>
  <c r="F51" i="1"/>
  <c r="E51" i="1"/>
  <c r="L70" i="1"/>
  <c r="K70" i="1"/>
  <c r="F70" i="1"/>
  <c r="E70" i="1"/>
  <c r="L89" i="1"/>
  <c r="K89" i="1"/>
  <c r="F89" i="1"/>
  <c r="E89" i="1"/>
  <c r="L108" i="1"/>
  <c r="K108" i="1"/>
  <c r="F108" i="1"/>
  <c r="E108" i="1"/>
  <c r="L127" i="1"/>
  <c r="K127" i="1"/>
  <c r="F127" i="1"/>
  <c r="E127" i="1"/>
  <c r="L146" i="1"/>
  <c r="K146" i="1"/>
  <c r="F146" i="1"/>
  <c r="E146" i="1"/>
  <c r="L167" i="1"/>
  <c r="K167" i="1"/>
  <c r="F167" i="1"/>
  <c r="E167" i="1"/>
  <c r="L186" i="1"/>
  <c r="K186" i="1"/>
  <c r="F186" i="1"/>
  <c r="E186" i="1"/>
  <c r="L205" i="1"/>
  <c r="K205" i="1"/>
  <c r="F205" i="1"/>
  <c r="E205" i="1"/>
  <c r="L224" i="1"/>
  <c r="K224" i="1"/>
  <c r="F224" i="1"/>
  <c r="E224" i="1"/>
  <c r="L242" i="1"/>
  <c r="K242" i="1"/>
  <c r="F242" i="1"/>
  <c r="E242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240" i="1"/>
  <c r="K240" i="1"/>
  <c r="F240" i="1"/>
  <c r="E240" i="1"/>
  <c r="L222" i="1"/>
  <c r="K222" i="1"/>
  <c r="F222" i="1"/>
  <c r="E222" i="1"/>
  <c r="L203" i="1"/>
  <c r="K203" i="1"/>
  <c r="F203" i="1"/>
  <c r="E203" i="1"/>
  <c r="L184" i="1"/>
  <c r="K184" i="1"/>
  <c r="F184" i="1"/>
  <c r="E184" i="1"/>
  <c r="L165" i="1"/>
  <c r="K165" i="1"/>
  <c r="F165" i="1"/>
  <c r="E165" i="1"/>
  <c r="L144" i="1"/>
  <c r="K144" i="1"/>
  <c r="F144" i="1"/>
  <c r="E144" i="1"/>
  <c r="L125" i="1"/>
  <c r="K125" i="1"/>
  <c r="F125" i="1"/>
  <c r="E125" i="1"/>
  <c r="L106" i="1"/>
  <c r="K106" i="1"/>
  <c r="F106" i="1"/>
  <c r="E106" i="1"/>
  <c r="L87" i="1"/>
  <c r="K87" i="1"/>
  <c r="F87" i="1"/>
  <c r="E87" i="1"/>
  <c r="L68" i="1"/>
  <c r="K68" i="1"/>
  <c r="F68" i="1"/>
  <c r="E68" i="1"/>
  <c r="L49" i="1"/>
  <c r="K49" i="1"/>
  <c r="F49" i="1"/>
  <c r="E49" i="1"/>
  <c r="L29" i="1"/>
  <c r="K29" i="1"/>
  <c r="F29" i="1"/>
  <c r="E29" i="1"/>
  <c r="L11" i="1"/>
  <c r="K11" i="1"/>
  <c r="F11" i="1"/>
  <c r="E11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9" i="1"/>
  <c r="K9" i="1"/>
  <c r="F9" i="1"/>
  <c r="E9" i="1"/>
  <c r="L27" i="1"/>
  <c r="K27" i="1"/>
  <c r="F27" i="1"/>
  <c r="E27" i="1"/>
  <c r="L47" i="1"/>
  <c r="K47" i="1"/>
  <c r="F47" i="1"/>
  <c r="E47" i="1"/>
  <c r="L66" i="1"/>
  <c r="K66" i="1"/>
  <c r="F66" i="1"/>
  <c r="E66" i="1"/>
  <c r="L85" i="1"/>
  <c r="K85" i="1"/>
  <c r="F85" i="1"/>
  <c r="E85" i="1"/>
  <c r="L104" i="1"/>
  <c r="K104" i="1"/>
  <c r="F104" i="1"/>
  <c r="E104" i="1"/>
  <c r="L123" i="1"/>
  <c r="K123" i="1"/>
  <c r="F123" i="1"/>
  <c r="E123" i="1"/>
  <c r="L142" i="1"/>
  <c r="K142" i="1"/>
  <c r="F142" i="1"/>
  <c r="E142" i="1"/>
  <c r="L162" i="1"/>
  <c r="K162" i="1"/>
  <c r="F162" i="1"/>
  <c r="E162" i="1"/>
  <c r="L163" i="1"/>
  <c r="K163" i="1"/>
  <c r="F163" i="1"/>
  <c r="E163" i="1"/>
  <c r="L182" i="1"/>
  <c r="K182" i="1"/>
  <c r="F182" i="1"/>
  <c r="E182" i="1"/>
  <c r="L201" i="1"/>
  <c r="K201" i="1"/>
  <c r="F201" i="1"/>
  <c r="E201" i="1"/>
  <c r="L220" i="1"/>
  <c r="K220" i="1"/>
  <c r="F220" i="1"/>
  <c r="E220" i="1"/>
  <c r="L238" i="1"/>
  <c r="K238" i="1"/>
  <c r="F238" i="1"/>
  <c r="E238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M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F41" i="4" l="1"/>
  <c r="K41" i="4"/>
  <c r="E41" i="4"/>
  <c r="L41" i="4"/>
  <c r="L234" i="1" l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<sst xmlns="http://schemas.openxmlformats.org/spreadsheetml/2006/main" count="12826" uniqueCount="8168">
  <si>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</si>
  <si>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</si>
  <si>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</si>
  <si>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</si>
  <si>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</si>
  <si>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</si>
  <si>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</si>
  <si>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</si>
  <si>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</si>
  <si>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</si>
  <si>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</si>
  <si>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</si>
  <si>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</si>
  <si>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</si>
  <si>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</si>
  <si>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</si>
  <si>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</si>
  <si>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</si>
  <si>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</si>
  <si>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</si>
  <si>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</si>
  <si>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</si>
  <si>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</si>
  <si>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</si>
  <si>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</si>
  <si>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</si>
  <si>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</si>
  <si>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</si>
  <si>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</si>
  <si>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</si>
  <si>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</si>
  <si>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</si>
  <si>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</si>
  <si>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</si>
  <si>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</si>
  <si>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</si>
  <si>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</si>
  <si>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</si>
  <si>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</si>
  <si>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</si>
  <si>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</si>
  <si>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</si>
  <si>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</si>
  <si>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</si>
  <si>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</si>
  <si>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</si>
  <si>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</si>
  <si>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</si>
  <si>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</si>
  <si>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</si>
  <si>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</si>
  <si>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</si>
  <si>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</si>
  <si>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</si>
  <si>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</si>
  <si>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</si>
  <si>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</si>
  <si>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</si>
  <si>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</si>
  <si>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</si>
  <si>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</si>
  <si>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</si>
  <si>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</si>
  <si>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</si>
  <si>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</si>
  <si>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</si>
  <si>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</si>
  <si>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</si>
  <si>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</si>
  <si>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</si>
  <si>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</si>
  <si>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</si>
  <si>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</si>
  <si>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</si>
  <si>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</si>
  <si>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</si>
  <si>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</si>
  <si>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</si>
  <si>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</si>
  <si>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</si>
  <si>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</si>
  <si>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</si>
  <si>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</si>
  <si>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</si>
  <si>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</si>
  <si>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</si>
  <si>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</si>
  <si>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</si>
  <si>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</si>
  <si>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</si>
  <si>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</si>
  <si>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</si>
  <si>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</si>
  <si>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</si>
  <si>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</si>
  <si>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</si>
  <si>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</si>
  <si>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</si>
  <si>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</si>
  <si>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</si>
  <si>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</si>
  <si>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</si>
  <si>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</si>
  <si>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</si>
  <si>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</si>
  <si>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</si>
  <si>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</si>
  <si>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</si>
  <si>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</si>
  <si>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</si>
  <si>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</si>
  <si>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</si>
  <si>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</si>
  <si>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</si>
  <si>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</si>
  <si>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</si>
  <si>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</si>
  <si>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</si>
  <si>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</si>
  <si>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</si>
  <si>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</si>
  <si>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</si>
  <si>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</si>
  <si>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</si>
  <si>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</si>
  <si>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</si>
  <si>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</si>
  <si>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</si>
  <si>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</si>
  <si>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</si>
  <si>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</si>
  <si>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</si>
  <si>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</si>
  <si>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</si>
  <si>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</si>
  <si>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</si>
  <si>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</si>
  <si>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</si>
  <si>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</si>
  <si>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</si>
  <si>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</si>
  <si>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</si>
  <si>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</si>
  <si>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</si>
  <si>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</si>
  <si>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</si>
  <si>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</si>
  <si>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</si>
  <si>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</si>
  <si>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</si>
  <si>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</si>
  <si>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</si>
  <si>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</si>
  <si>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</si>
  <si>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</si>
  <si>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</si>
  <si>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</si>
  <si>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</si>
  <si>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</si>
  <si>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</si>
  <si>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</si>
  <si>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</si>
  <si>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</si>
  <si>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</si>
  <si>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</si>
  <si>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</si>
  <si>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</si>
  <si>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</si>
  <si>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</si>
  <si>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</si>
  <si>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</si>
  <si>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</si>
  <si>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</si>
  <si>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</si>
  <si>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</si>
  <si>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</si>
  <si>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</si>
  <si>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</si>
  <si>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</si>
  <si>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</si>
  <si>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</si>
  <si>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</si>
  <si>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</si>
  <si>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</si>
  <si>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</si>
  <si>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</si>
  <si>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</si>
  <si>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</si>
  <si>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</si>
  <si>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</si>
  <si>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</si>
  <si>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</si>
  <si>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</si>
  <si>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</si>
  <si>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</si>
  <si>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</si>
  <si>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</si>
  <si>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</si>
  <si>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</si>
  <si>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</si>
  <si>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</si>
  <si>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</si>
  <si>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</si>
  <si>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</si>
  <si>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</si>
  <si>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</si>
  <si>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</si>
  <si>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</si>
  <si>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</si>
  <si>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</si>
  <si>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</si>
  <si>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</si>
  <si>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</si>
  <si>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</si>
  <si>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</si>
  <si>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</si>
  <si>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</si>
  <si>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</si>
  <si>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</si>
  <si>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</si>
  <si>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</si>
  <si>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</si>
  <si>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</si>
  <si>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</si>
  <si>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</si>
  <si>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</si>
  <si>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</si>
  <si>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</si>
  <si>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</si>
  <si>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</si>
  <si>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</si>
  <si>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</si>
  <si>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</si>
  <si>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</si>
  <si>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</si>
  <si>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</si>
  <si>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</si>
  <si>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</si>
  <si>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</si>
  <si>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</si>
  <si>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</si>
  <si>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</si>
  <si>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</si>
  <si>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</si>
  <si>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</si>
  <si>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</si>
  <si>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</si>
  <si>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</si>
  <si>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</si>
  <si>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</si>
  <si>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</si>
  <si>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</si>
  <si>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</si>
  <si>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</si>
  <si>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</si>
  <si>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</si>
  <si>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</si>
  <si>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</si>
  <si>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</si>
  <si>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</si>
  <si>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</si>
  <si>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</si>
  <si>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</si>
  <si>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</si>
  <si>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</si>
  <si>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</si>
  <si>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</si>
  <si>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</si>
  <si>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</si>
  <si>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</si>
  <si>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</si>
  <si>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</si>
  <si>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</si>
  <si>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</si>
  <si>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</si>
  <si>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</si>
  <si>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</si>
  <si>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</si>
  <si>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</si>
  <si>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</si>
  <si>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</si>
  <si>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</si>
  <si>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</si>
  <si>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</si>
  <si>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</si>
  <si>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</si>
  <si>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</si>
  <si>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</si>
  <si>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</si>
  <si>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</si>
  <si>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</si>
  <si>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</si>
  <si>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</si>
  <si>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</si>
  <si>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</si>
  <si>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</si>
  <si>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</si>
  <si>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</si>
  <si>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</si>
  <si>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</si>
  <si>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</si>
  <si>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</si>
  <si>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</si>
  <si>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</si>
  <si>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</si>
  <si>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</si>
  <si>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</si>
  <si>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</si>
  <si>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</si>
  <si>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</si>
  <si>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</si>
  <si>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</si>
  <si>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</si>
  <si>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</si>
  <si>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</si>
  <si>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</si>
  <si>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</si>
  <si>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</si>
  <si>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</si>
  <si>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</si>
  <si>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</si>
  <si>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</si>
  <si>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</si>
  <si>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</si>
  <si>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</si>
  <si>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</si>
  <si>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</si>
  <si>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</si>
  <si>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</si>
  <si>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</si>
  <si>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</si>
  <si>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</si>
  <si>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</si>
  <si>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</si>
  <si>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</si>
  <si>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</si>
  <si>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</si>
  <si>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</si>
  <si>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</si>
  <si>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</si>
  <si>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</si>
  <si>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</si>
  <si>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</si>
  <si>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</si>
  <si>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</si>
  <si>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</si>
  <si>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</si>
  <si>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</si>
  <si>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</si>
  <si>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</si>
  <si>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</si>
  <si>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</si>
  <si>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</si>
  <si>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</si>
  <si>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</si>
  <si>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</si>
  <si>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</si>
  <si>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</si>
  <si>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</si>
  <si>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</si>
  <si>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</si>
  <si>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</si>
  <si>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</si>
  <si>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</si>
  <si>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</si>
  <si>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</si>
  <si>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</si>
  <si>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</si>
  <si>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</si>
  <si>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</si>
  <si>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</si>
  <si>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</si>
  <si>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</si>
  <si>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</si>
  <si>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</si>
  <si>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</si>
  <si>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</si>
  <si>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</si>
  <si>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</si>
  <si>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</si>
  <si>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</si>
  <si>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</si>
  <si>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</si>
  <si>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</si>
  <si>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</si>
  <si>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</si>
  <si>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</si>
  <si>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</si>
  <si>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</si>
  <si>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</si>
  <si>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</si>
  <si>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</si>
  <si>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</si>
  <si>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</si>
  <si>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</si>
  <si>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</si>
  <si>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</si>
  <si>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</si>
  <si>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</si>
  <si>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</si>
  <si>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</si>
  <si>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</si>
  <si>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</si>
  <si>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</si>
  <si>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</si>
  <si>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</si>
  <si>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</si>
  <si>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</si>
  <si>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</si>
  <si>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</si>
  <si>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</si>
  <si>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</si>
  <si>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</si>
  <si>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</si>
  <si>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</si>
  <si>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</si>
  <si>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</si>
  <si>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</si>
  <si>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</si>
  <si>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</si>
  <si>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</si>
  <si>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</si>
  <si>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</si>
  <si>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</si>
  <si>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</si>
  <si>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</si>
  <si>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</si>
  <si>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</si>
  <si>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</si>
  <si>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</si>
  <si>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</si>
  <si>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</si>
  <si>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</si>
  <si>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</si>
  <si>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</si>
  <si>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</si>
  <si>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</si>
  <si>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</si>
  <si>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</si>
  <si>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</si>
  <si>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</si>
  <si>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</si>
  <si>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</si>
  <si>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</si>
  <si>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</si>
  <si>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</si>
  <si>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</si>
  <si>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</si>
  <si>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</si>
  <si>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</si>
  <si>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</si>
  <si>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</si>
  <si>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</si>
  <si>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</si>
  <si>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</si>
  <si>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</si>
  <si>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</si>
  <si>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</si>
  <si>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</si>
  <si>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</si>
  <si>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</si>
  <si>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</si>
  <si>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</si>
  <si>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</si>
  <si>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</si>
  <si>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</si>
  <si>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</si>
  <si>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</si>
  <si>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</si>
  <si>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</si>
  <si>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</si>
  <si>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</si>
  <si>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</si>
  <si>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</si>
  <si>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</si>
  <si>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</si>
  <si>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</si>
  <si>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</si>
  <si>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</si>
  <si>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</si>
  <si>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</si>
  <si>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</si>
  <si>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</si>
  <si>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</si>
  <si>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</si>
  <si>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</si>
  <si>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</si>
  <si>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</si>
  <si>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</si>
  <si>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</si>
  <si>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</si>
  <si>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</si>
  <si>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</si>
  <si>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</si>
  <si>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</si>
  <si>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</si>
  <si>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</si>
  <si>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</si>
  <si>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</si>
  <si>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</si>
  <si>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</si>
  <si>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</si>
  <si>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</si>
  <si>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</si>
  <si>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</si>
  <si>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</si>
  <si>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</si>
  <si>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</si>
  <si>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</si>
  <si>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</si>
  <si>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</si>
  <si>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</si>
  <si>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</si>
  <si>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</si>
  <si>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</si>
  <si>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</si>
  <si>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</si>
  <si>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</si>
  <si>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</si>
  <si>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</si>
  <si>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</si>
  <si>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</si>
  <si>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</si>
  <si>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</si>
  <si>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</si>
  <si>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</si>
  <si>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</si>
  <si>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</si>
  <si>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</si>
  <si>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</si>
  <si>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</si>
  <si>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</si>
  <si>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</si>
  <si>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</si>
  <si>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</si>
  <si>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</si>
  <si>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</si>
  <si>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</si>
  <si>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</si>
  <si>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</si>
  <si>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</si>
  <si>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</si>
  <si>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</si>
  <si>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</si>
  <si>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</si>
  <si>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</si>
  <si>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</si>
  <si>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</si>
  <si>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</si>
  <si>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</si>
  <si>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</si>
  <si>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</si>
  <si>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</si>
  <si>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</si>
  <si>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</si>
  <si>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</si>
  <si>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</si>
  <si>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</si>
  <si>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</si>
  <si>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</si>
  <si>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</si>
  <si>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</si>
  <si>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</si>
  <si>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</si>
  <si>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</si>
  <si>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</si>
  <si>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</si>
  <si>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</si>
  <si>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</si>
  <si>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</si>
  <si>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</si>
  <si>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</si>
  <si>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</si>
  <si>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</si>
  <si>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</si>
  <si>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</si>
  <si>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</si>
  <si>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</si>
  <si>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</si>
  <si>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</si>
  <si>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</si>
  <si>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</si>
  <si>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</si>
  <si>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</si>
  <si>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</si>
  <si>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</si>
  <si>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</si>
  <si>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</si>
  <si>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</si>
  <si>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</si>
  <si>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</si>
  <si>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</si>
  <si>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</si>
  <si>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</si>
  <si>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</si>
  <si>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</si>
  <si>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</si>
  <si>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</si>
  <si>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</si>
  <si>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</si>
  <si>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</si>
  <si>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</si>
  <si>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</si>
  <si>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</si>
  <si>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</si>
  <si>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</si>
  <si>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</si>
  <si>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</si>
  <si>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</si>
  <si>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</si>
  <si>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</si>
  <si>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</si>
  <si>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</si>
  <si>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</si>
  <si>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</si>
  <si>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</si>
  <si>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</si>
  <si>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</si>
  <si>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</si>
  <si>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</si>
  <si>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</si>
  <si>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</si>
  <si>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</si>
  <si>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</si>
  <si>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</si>
  <si>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</si>
  <si>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</si>
  <si>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</si>
  <si>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</si>
  <si>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</si>
  <si>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</si>
  <si>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</si>
  <si>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</si>
  <si>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</si>
  <si>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</si>
  <si>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</si>
  <si>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</si>
  <si>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</si>
  <si>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</si>
  <si>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</si>
  <si>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</si>
  <si>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</si>
  <si>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</si>
  <si>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</si>
  <si>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</si>
  <si>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</si>
  <si>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</si>
  <si>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</si>
  <si>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</si>
  <si>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</si>
  <si>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</si>
  <si>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</si>
  <si>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</si>
  <si>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</si>
  <si>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</si>
  <si>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</si>
  <si>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</si>
  <si>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</si>
  <si>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</si>
  <si>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</si>
  <si>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</si>
  <si>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</si>
  <si>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</si>
  <si>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</si>
  <si>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</si>
  <si>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</si>
  <si>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</si>
  <si>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</si>
  <si>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</si>
  <si>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</si>
  <si>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</si>
  <si>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</si>
  <si>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</si>
  <si>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</si>
  <si>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</si>
  <si>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</si>
  <si>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</si>
  <si>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</si>
  <si>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</si>
  <si>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</si>
  <si>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</si>
  <si>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</si>
  <si>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</si>
  <si>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</si>
  <si>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</si>
  <si>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</si>
  <si>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</si>
  <si>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</si>
  <si>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</si>
  <si>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</si>
  <si>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</si>
  <si>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</si>
  <si>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</si>
  <si>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</si>
  <si>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</si>
  <si>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</si>
  <si>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</si>
  <si>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</si>
  <si>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</si>
  <si>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</si>
  <si>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</si>
  <si>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</si>
  <si>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</si>
  <si>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</si>
  <si>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</si>
  <si>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</si>
  <si>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</si>
  <si>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</si>
  <si>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</si>
  <si>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</si>
  <si>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</si>
  <si>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</si>
  <si>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</si>
  <si>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</si>
  <si>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</si>
  <si>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</si>
  <si>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</si>
  <si>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</si>
  <si>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</si>
  <si>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</si>
  <si>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</si>
  <si>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</si>
  <si>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</si>
  <si>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</si>
  <si>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</si>
  <si>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</si>
  <si>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</si>
  <si>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</si>
  <si>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</si>
  <si>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</si>
  <si>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</si>
  <si>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</si>
  <si>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</si>
  <si>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</si>
  <si>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</si>
  <si>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</si>
  <si>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</si>
  <si>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</si>
  <si>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</si>
  <si>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</si>
  <si>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</si>
  <si>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</si>
  <si>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</si>
  <si>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</si>
  <si>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</si>
  <si>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</si>
  <si>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</si>
  <si>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</si>
  <si>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</si>
  <si>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</si>
  <si>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</si>
  <si>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</si>
  <si>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</si>
  <si>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</si>
  <si>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</si>
  <si>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</si>
  <si>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</si>
  <si>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</si>
  <si>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</si>
  <si>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</si>
  <si>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</si>
  <si>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</si>
  <si>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</si>
  <si>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</si>
  <si>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</si>
  <si>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</si>
  <si>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</si>
  <si>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</si>
  <si>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</si>
  <si>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</si>
  <si>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</si>
  <si>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</si>
  <si>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</si>
  <si>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</si>
  <si>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</si>
  <si>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</si>
  <si>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</si>
  <si>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</si>
  <si>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</si>
  <si>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</si>
  <si>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</si>
  <si>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</si>
  <si>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</si>
  <si>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</si>
  <si>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</si>
  <si>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</si>
  <si>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</si>
  <si>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</si>
  <si>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</si>
  <si>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</si>
  <si>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</si>
  <si>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</si>
  <si>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</si>
  <si>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</si>
  <si>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</si>
  <si>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</si>
  <si>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</si>
  <si>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</si>
  <si>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</si>
  <si>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</si>
  <si>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</si>
  <si>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</si>
  <si>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</si>
  <si>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</si>
  <si>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</si>
  <si>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</si>
  <si>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</si>
  <si>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</si>
  <si>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</si>
  <si>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</si>
  <si>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</si>
  <si>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</si>
  <si>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</si>
  <si>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</si>
  <si>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</si>
  <si>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</si>
  <si>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</si>
  <si>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</si>
  <si>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</si>
  <si>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</si>
  <si>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</si>
  <si>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</si>
  <si>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</si>
  <si>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</si>
  <si>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</si>
  <si>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</si>
  <si>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</si>
  <si>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</si>
  <si>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</si>
  <si>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</si>
  <si>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</si>
  <si>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</si>
  <si>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</si>
  <si>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</si>
  <si>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</si>
  <si>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</si>
  <si>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</si>
  <si>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</si>
  <si>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</si>
  <si>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</si>
  <si>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</si>
  <si>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</si>
  <si>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</si>
  <si>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</si>
  <si>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</si>
  <si>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</si>
  <si>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</si>
  <si>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</si>
  <si>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</si>
  <si>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</si>
  <si>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</si>
  <si>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</si>
  <si>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</si>
  <si>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</si>
  <si>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</si>
  <si>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</si>
  <si>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</si>
  <si>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</si>
  <si>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</si>
  <si>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</si>
  <si>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</si>
  <si>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</si>
  <si>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</si>
  <si>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</si>
  <si>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</si>
  <si>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</si>
  <si>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</si>
  <si>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</si>
  <si>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</si>
  <si>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</si>
  <si>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</si>
  <si>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</si>
  <si>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</si>
  <si>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</si>
  <si>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</si>
  <si>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</si>
  <si>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</si>
  <si>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</si>
  <si>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</si>
  <si>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</si>
  <si>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</si>
  <si>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</si>
  <si>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</si>
  <si>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</si>
  <si>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</si>
  <si>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</si>
  <si>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</si>
  <si>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</si>
  <si>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</si>
  <si>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</si>
  <si>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</si>
  <si>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</si>
  <si>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</si>
  <si>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</si>
  <si>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</si>
  <si>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</si>
  <si>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</si>
  <si>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</si>
  <si>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</si>
  <si>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</si>
  <si>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</si>
  <si>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</si>
  <si>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</si>
  <si>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</si>
  <si>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</si>
  <si>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</si>
  <si>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</si>
  <si>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</si>
  <si>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</si>
  <si>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</si>
  <si>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</si>
  <si>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</si>
  <si>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</si>
  <si>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</si>
  <si>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</si>
  <si>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</si>
  <si>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</si>
  <si>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</si>
  <si>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</si>
  <si>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</si>
  <si>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</si>
  <si>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</si>
  <si>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</si>
  <si>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</si>
  <si>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</si>
  <si>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</si>
  <si>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</si>
  <si>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</si>
  <si>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</si>
  <si>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</si>
  <si>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</si>
  <si>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</si>
  <si>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</si>
  <si>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</si>
  <si>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</si>
  <si>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</si>
  <si>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</si>
  <si>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</si>
  <si>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</si>
  <si>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</si>
  <si>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</si>
  <si>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</si>
  <si>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</si>
  <si>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</si>
  <si>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</si>
  <si>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</si>
  <si>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</si>
  <si>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</si>
  <si>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</si>
  <si>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</si>
  <si>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</si>
  <si>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</si>
  <si>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</si>
  <si>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</si>
  <si>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</si>
  <si>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</si>
  <si>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</si>
  <si>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</si>
  <si>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</si>
  <si>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</si>
  <si>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</si>
  <si>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</si>
  <si>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</si>
  <si>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</si>
  <si>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</si>
  <si>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</si>
  <si>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</si>
  <si>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</si>
  <si>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</si>
  <si>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</si>
  <si>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</si>
  <si>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</si>
  <si>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</si>
  <si>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</si>
  <si>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</si>
  <si>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</si>
  <si>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</si>
  <si>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</si>
  <si>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</si>
  <si>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</si>
  <si>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</si>
  <si>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</si>
  <si>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</si>
  <si>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</si>
  <si>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</si>
  <si>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</si>
  <si>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</si>
  <si>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</si>
  <si>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</si>
  <si>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</si>
  <si>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</si>
  <si>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</si>
  <si>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</si>
  <si>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</si>
  <si>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</si>
  <si>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</si>
  <si>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</si>
  <si>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</si>
  <si>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</si>
  <si>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</si>
  <si>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</si>
  <si>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</si>
  <si>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</si>
  <si>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</si>
  <si>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</si>
  <si>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</si>
  <si>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</si>
  <si>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</si>
  <si>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</si>
  <si>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</si>
  <si>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</si>
  <si>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</si>
  <si>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</si>
  <si>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</si>
  <si>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</si>
  <si>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</si>
  <si>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</si>
  <si>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</si>
  <si>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</si>
  <si>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</si>
  <si>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</si>
  <si>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</si>
  <si>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</si>
  <si>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</si>
  <si>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</si>
  <si>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</si>
  <si>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</si>
  <si>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</si>
  <si>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</si>
  <si>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</si>
  <si>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</si>
  <si>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</si>
  <si>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</si>
  <si>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</si>
  <si>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</si>
  <si>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</si>
  <si>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</si>
  <si>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</si>
  <si>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</si>
  <si>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</si>
  <si>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</si>
  <si>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</si>
  <si>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</si>
  <si>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</si>
  <si>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</si>
  <si>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</si>
  <si>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</si>
  <si>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</si>
  <si>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</si>
  <si>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</si>
  <si>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</si>
  <si>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</si>
  <si>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</si>
  <si>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</si>
  <si>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</si>
  <si>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</si>
  <si>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</si>
  <si>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</si>
  <si>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</si>
  <si>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</si>
  <si>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</si>
  <si>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</si>
  <si>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</si>
  <si>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</si>
  <si>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</si>
  <si>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</si>
  <si>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</si>
  <si>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</si>
  <si>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</si>
  <si>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</si>
  <si>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</si>
  <si>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</si>
  <si>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</si>
  <si>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</si>
  <si>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</si>
  <si>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</si>
  <si>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</si>
  <si>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</si>
  <si>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</si>
  <si>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</si>
  <si>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</si>
  <si>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</si>
  <si>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</si>
  <si>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</si>
  <si>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</si>
  <si>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</si>
  <si>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</si>
  <si>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</si>
  <si>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</si>
  <si>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</si>
  <si>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</si>
  <si>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</si>
  <si>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</si>
  <si>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</si>
  <si>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</si>
  <si>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</si>
  <si>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</si>
  <si>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</si>
  <si>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</si>
  <si>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</si>
  <si>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</si>
  <si>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</si>
  <si>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</si>
  <si>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</si>
  <si>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</si>
  <si>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</si>
  <si>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</si>
  <si>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</si>
  <si>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</si>
  <si>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</si>
  <si>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</si>
  <si>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</si>
  <si>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</si>
  <si>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</si>
  <si>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</si>
  <si>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</si>
  <si>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</si>
  <si>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</si>
  <si>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</si>
  <si>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</si>
  <si>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</si>
  <si>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</si>
  <si>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</si>
  <si>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</si>
  <si>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</si>
  <si>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</si>
  <si>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</si>
  <si>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</si>
  <si>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</si>
  <si>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</si>
  <si>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</si>
  <si>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</si>
  <si>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</si>
  <si>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</si>
  <si>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</si>
  <si>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</si>
  <si>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</si>
  <si>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</si>
  <si>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</si>
  <si>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</si>
  <si>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</si>
  <si>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</si>
  <si>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</si>
  <si>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</si>
  <si>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</si>
  <si>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</si>
  <si>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</si>
  <si>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</si>
  <si>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</si>
  <si>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</si>
  <si>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</si>
  <si>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</si>
  <si>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</si>
  <si>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</si>
  <si>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</si>
  <si>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</si>
  <si>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</si>
  <si>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</si>
  <si>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</si>
  <si>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</si>
  <si>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</si>
  <si>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</si>
  <si>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</si>
  <si>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</si>
  <si>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</si>
  <si>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</si>
  <si>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</si>
  <si>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</si>
  <si>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</si>
  <si>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</si>
  <si>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</si>
  <si>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</si>
  <si>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</si>
  <si>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</si>
  <si>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</si>
  <si>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</si>
  <si>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</si>
  <si>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</si>
  <si>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</si>
  <si>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</si>
  <si>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</si>
  <si>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</si>
  <si>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</si>
  <si>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</si>
  <si>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</si>
  <si>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</si>
  <si>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</si>
  <si>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</si>
  <si>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</si>
  <si>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</si>
  <si>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</si>
  <si>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</si>
  <si>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</si>
  <si>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</si>
  <si>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</si>
  <si>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</si>
  <si>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</si>
  <si>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</si>
  <si>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</si>
  <si>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</si>
  <si>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</si>
  <si>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</si>
  <si>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</si>
  <si>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</si>
  <si>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</si>
  <si>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</si>
  <si>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</si>
  <si>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</si>
  <si>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</si>
  <si>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</si>
  <si>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</si>
  <si>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</si>
  <si>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</si>
  <si>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</si>
  <si>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</si>
  <si>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</si>
  <si>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</si>
  <si>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</si>
  <si>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</si>
  <si>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</si>
  <si>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</si>
  <si>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</si>
  <si>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</si>
  <si>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</si>
  <si>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</si>
  <si>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</si>
  <si>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</si>
  <si>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</si>
  <si>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</si>
  <si>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</si>
  <si>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</si>
  <si>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</si>
  <si>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</si>
  <si>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</si>
  <si>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</si>
  <si>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</si>
  <si>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</si>
  <si>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</si>
  <si>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</si>
  <si>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</si>
  <si>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</si>
  <si>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</si>
  <si>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</si>
  <si>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</si>
  <si>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</si>
  <si>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</si>
  <si>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</si>
  <si>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</si>
  <si>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</si>
  <si>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</si>
  <si>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</si>
  <si>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</si>
  <si>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</si>
  <si>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</si>
  <si>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</si>
  <si>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</si>
  <si>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</si>
  <si>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</si>
  <si>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</si>
  <si>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</si>
  <si>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</si>
  <si>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</si>
  <si>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</si>
  <si>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</si>
  <si>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</si>
  <si>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</si>
  <si>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</si>
  <si>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</si>
  <si>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</si>
  <si>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</si>
  <si>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</si>
  <si>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</si>
  <si>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</si>
  <si>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</si>
  <si>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</si>
  <si>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</si>
  <si>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</si>
  <si>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</si>
  <si>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</si>
  <si>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</si>
  <si>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</si>
  <si>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</si>
  <si>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</si>
  <si>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</si>
  <si>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</si>
  <si>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</si>
  <si>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</si>
  <si>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</si>
  <si>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</si>
  <si>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</si>
  <si>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</si>
  <si>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</si>
  <si>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</si>
  <si>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</si>
  <si>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</si>
  <si>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</si>
  <si>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</si>
  <si>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</si>
  <si>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</si>
  <si>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</si>
  <si>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</si>
  <si>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</si>
  <si>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</si>
  <si>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</si>
  <si>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</si>
  <si>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</si>
  <si>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</si>
  <si>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</si>
  <si>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</si>
  <si>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</si>
  <si>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</si>
  <si>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</si>
  <si>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</si>
  <si>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</si>
  <si>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</si>
  <si>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</si>
  <si>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</si>
  <si>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</si>
  <si>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</si>
  <si>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</si>
  <si>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</si>
  <si>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</si>
  <si>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</si>
  <si>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</si>
  <si>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</si>
  <si>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</si>
  <si>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</si>
  <si>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</si>
  <si>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</si>
  <si>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</si>
  <si>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</si>
  <si>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</si>
  <si>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</si>
  <si>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</si>
  <si>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</si>
  <si>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</si>
  <si>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</si>
  <si>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</si>
  <si>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</si>
  <si>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</si>
  <si>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</si>
  <si>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</si>
  <si>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</si>
  <si>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</si>
  <si>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</si>
  <si>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</si>
  <si>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</si>
  <si>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</si>
  <si>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</si>
  <si>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</si>
  <si>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</si>
  <si>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</si>
  <si>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</si>
  <si>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</si>
  <si>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</si>
  <si>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</si>
  <si>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</si>
  <si>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</si>
  <si>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</si>
  <si>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</si>
  <si>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</si>
  <si>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</si>
  <si>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</si>
  <si>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</si>
  <si>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</si>
  <si>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</si>
  <si>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</si>
  <si>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</si>
  <si>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</si>
  <si>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</si>
  <si>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</si>
  <si>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</si>
  <si>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</si>
  <si>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</si>
  <si>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</si>
  <si>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</si>
  <si>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</si>
  <si>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</si>
  <si>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</si>
  <si>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</si>
  <si>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</si>
  <si>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</si>
  <si>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</si>
  <si>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</si>
  <si>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</si>
  <si>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</si>
  <si>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</si>
  <si>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</si>
  <si>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</si>
  <si>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</si>
  <si>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</si>
  <si>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</si>
  <si>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</si>
  <si>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</si>
  <si>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</si>
  <si>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</si>
  <si>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</si>
  <si>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</si>
  <si>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</si>
  <si>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</si>
  <si>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</si>
  <si>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</si>
  <si>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</si>
  <si>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</si>
  <si>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</si>
  <si>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</si>
  <si>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</si>
  <si>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</si>
  <si>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</si>
  <si>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</si>
  <si>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</si>
  <si>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</si>
  <si>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</si>
  <si>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</si>
  <si>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</si>
  <si>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</si>
  <si>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</si>
  <si>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</si>
  <si>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</si>
  <si>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</si>
  <si>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</si>
  <si>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</si>
  <si>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</si>
  <si>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</si>
  <si>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</si>
  <si>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</si>
  <si>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</si>
  <si>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</si>
  <si>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</si>
  <si>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</si>
  <si>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</si>
  <si>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</si>
  <si>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</si>
  <si>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</si>
  <si>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</si>
  <si>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</si>
  <si>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</si>
  <si>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</si>
  <si>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</si>
  <si>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</si>
  <si>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</si>
  <si>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</si>
  <si>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</si>
  <si>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</si>
  <si>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</si>
  <si>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</si>
  <si>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</si>
  <si>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</si>
  <si>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</si>
  <si>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</si>
  <si>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</si>
  <si>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</si>
  <si>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</si>
  <si>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</si>
  <si>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</si>
  <si>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</si>
  <si>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</si>
  <si>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</si>
  <si>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</si>
  <si>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</si>
  <si>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</si>
  <si>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</si>
  <si>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</si>
  <si>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</si>
  <si>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</si>
  <si>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</si>
  <si>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</si>
  <si>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</si>
  <si>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</si>
  <si>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</si>
  <si>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</si>
  <si>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</si>
  <si>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</si>
  <si>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</si>
  <si>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</si>
  <si>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</si>
  <si>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</si>
  <si>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</si>
  <si>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</si>
  <si>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</si>
  <si>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</si>
  <si>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</si>
  <si>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</si>
  <si>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</si>
  <si>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</si>
  <si>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</si>
  <si>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</si>
  <si>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</si>
  <si>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</si>
  <si>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</si>
  <si>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</si>
  <si>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</si>
  <si>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</si>
  <si>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</si>
  <si>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</si>
  <si>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</si>
  <si>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</si>
  <si>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</si>
  <si>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</si>
  <si>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</si>
  <si>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</si>
  <si>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</si>
  <si>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</si>
  <si>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</si>
  <si>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</si>
  <si>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</si>
  <si>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</si>
  <si>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</si>
  <si>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</si>
  <si>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</si>
  <si>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</si>
  <si>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</si>
  <si>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</si>
  <si>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</si>
  <si>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</si>
  <si>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</si>
  <si>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</si>
  <si>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</si>
  <si>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</si>
  <si>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</si>
  <si>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</si>
  <si>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</si>
  <si>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</si>
  <si>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</si>
  <si>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</si>
  <si>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</si>
  <si>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</si>
  <si>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</si>
  <si>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</si>
  <si>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</si>
  <si>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</si>
  <si>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</si>
  <si>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</si>
  <si>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</si>
  <si>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</si>
  <si>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</si>
  <si>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</si>
  <si>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</si>
  <si>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</si>
  <si>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</si>
  <si>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</si>
  <si>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</si>
  <si>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</si>
  <si>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</si>
  <si>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</si>
  <si>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</si>
  <si>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</si>
  <si>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</si>
  <si>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</si>
  <si>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</si>
  <si>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</si>
  <si>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</si>
  <si>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</si>
  <si>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</si>
  <si>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</si>
  <si>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</si>
  <si>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</si>
  <si>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</si>
  <si>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</si>
  <si>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</si>
  <si>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</si>
  <si>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</si>
  <si>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</si>
  <si>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</si>
  <si>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</si>
  <si>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</si>
  <si>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</si>
  <si>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</si>
  <si>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</si>
  <si>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</si>
  <si>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</si>
  <si>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</si>
  <si>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</si>
  <si>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</si>
  <si>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</si>
  <si>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</si>
  <si>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</si>
  <si>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</si>
  <si>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</si>
  <si>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</si>
  <si>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</si>
  <si>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</si>
  <si>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</si>
  <si>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</si>
  <si>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</si>
  <si>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</si>
  <si>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</si>
  <si>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</si>
  <si>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</si>
  <si>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</si>
  <si>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</si>
  <si>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</si>
  <si>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</si>
  <si>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</si>
  <si>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</si>
  <si>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</si>
  <si>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</si>
  <si>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</si>
  <si>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</si>
  <si>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</si>
  <si>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</si>
  <si>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</si>
  <si>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</si>
  <si>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</si>
  <si>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</si>
  <si>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</si>
  <si>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</si>
  <si>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</si>
  <si>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</si>
  <si>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</si>
  <si>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</si>
  <si>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</si>
  <si>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</si>
  <si>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</si>
  <si>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</si>
  <si>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</si>
  <si>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</si>
  <si>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</si>
  <si>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</si>
  <si>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</si>
  <si>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</si>
  <si>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</si>
  <si>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</si>
  <si>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</si>
  <si>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</si>
  <si>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</si>
  <si>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</si>
  <si>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</si>
  <si>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</si>
  <si>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</si>
  <si>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</si>
  <si>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</si>
  <si>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</si>
  <si>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</si>
  <si>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</si>
  <si>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</si>
  <si>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</si>
  <si>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</si>
  <si>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</si>
  <si>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</si>
  <si>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</si>
  <si>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</si>
  <si>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</si>
  <si>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</si>
  <si>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</si>
  <si>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</si>
  <si>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</si>
  <si>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</si>
  <si>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</si>
  <si>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</si>
  <si>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</si>
  <si>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</si>
  <si>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</si>
  <si>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</si>
  <si>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</si>
  <si>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</si>
  <si>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</si>
  <si>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</si>
  <si>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</si>
  <si>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</si>
  <si>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</si>
  <si>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</si>
  <si>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</si>
  <si>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</si>
  <si>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</si>
  <si>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</si>
  <si>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</si>
  <si>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</si>
  <si>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</si>
  <si>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</si>
  <si>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</si>
  <si>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</si>
  <si>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</si>
  <si>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</si>
  <si>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</si>
  <si>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</si>
  <si>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</si>
  <si>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</si>
  <si>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</si>
  <si>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</si>
  <si>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</si>
  <si>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</si>
  <si>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</si>
  <si>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</si>
  <si>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</si>
  <si>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</si>
  <si>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</si>
  <si>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</si>
  <si>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</si>
  <si>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</si>
  <si>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</si>
  <si>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</si>
  <si>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</si>
  <si>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</si>
  <si>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</si>
  <si>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</si>
  <si>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</si>
  <si>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</si>
  <si>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</si>
  <si>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</si>
  <si>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</si>
  <si>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</si>
  <si>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</si>
  <si>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</si>
  <si>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</si>
  <si>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</si>
  <si>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</si>
  <si>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</si>
  <si>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</si>
  <si>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</si>
  <si>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</si>
  <si>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</si>
  <si>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</si>
  <si>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</si>
  <si>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</si>
  <si>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</si>
  <si>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</si>
  <si>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</si>
  <si>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</si>
  <si>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</si>
  <si>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</si>
  <si>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</si>
  <si>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</si>
  <si>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</si>
  <si>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</si>
  <si>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</si>
  <si>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</si>
  <si>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</si>
  <si>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</si>
  <si>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</si>
  <si>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</si>
  <si>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</si>
  <si>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</si>
  <si>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</si>
  <si>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</si>
  <si>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</si>
  <si>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</si>
  <si>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</si>
  <si>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</si>
  <si>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</si>
  <si>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</si>
  <si>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</si>
  <si>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</si>
  <si>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</si>
  <si>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</si>
  <si>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</si>
  <si>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</si>
  <si>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</si>
  <si>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</si>
  <si>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</si>
  <si>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</si>
  <si>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</si>
  <si>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</si>
  <si>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</si>
  <si>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</si>
  <si>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</si>
  <si>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</si>
  <si>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</si>
  <si>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</si>
  <si>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</si>
  <si>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</si>
  <si>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</si>
  <si>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</si>
  <si>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</si>
  <si>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</si>
  <si>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</si>
  <si>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</si>
  <si>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</si>
  <si>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</si>
  <si>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</si>
  <si>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</si>
  <si>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</si>
  <si>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</si>
  <si>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</si>
  <si>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</si>
  <si>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</si>
  <si>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</si>
  <si>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</si>
  <si>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</si>
  <si>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</si>
  <si>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</si>
  <si>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</si>
  <si>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</si>
  <si>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</si>
  <si>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</si>
  <si>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</si>
  <si>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</si>
  <si>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</si>
  <si>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</si>
  <si>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</si>
  <si>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</si>
  <si>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</si>
  <si>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</si>
  <si>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</si>
  <si>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</si>
  <si>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</si>
  <si>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</si>
  <si>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</si>
  <si>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</si>
  <si>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</si>
  <si>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</si>
  <si>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</si>
  <si>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</si>
  <si>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</si>
  <si>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</si>
  <si>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</si>
  <si>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</si>
  <si>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</si>
  <si>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</si>
  <si>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</si>
  <si>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</si>
  <si>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</si>
  <si>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</si>
  <si>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</si>
  <si>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</si>
  <si>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</si>
  <si>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</si>
  <si>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</si>
  <si>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</si>
  <si>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</si>
  <si>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</si>
  <si>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</si>
  <si>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</si>
  <si>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</si>
  <si>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</si>
  <si>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</si>
  <si>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</si>
  <si>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</si>
  <si>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</si>
  <si>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</si>
  <si>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</si>
  <si>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</si>
  <si>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</si>
  <si>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</si>
  <si>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</si>
  <si>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</si>
  <si>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</si>
  <si>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</si>
  <si>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</si>
  <si>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</si>
  <si>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</si>
  <si>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</si>
  <si>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</si>
  <si>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</si>
  <si>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</si>
  <si>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</si>
  <si>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</si>
  <si>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</si>
  <si>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</si>
  <si>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</si>
  <si>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</si>
  <si>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</si>
  <si>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</si>
  <si>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</si>
  <si>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</si>
  <si>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</si>
  <si>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</si>
  <si>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</si>
  <si>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</si>
  <si>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</si>
  <si>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</si>
  <si>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</si>
  <si>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</si>
  <si>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</si>
  <si>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</si>
  <si>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</si>
  <si>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</si>
  <si>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</si>
  <si>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</si>
  <si>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</si>
  <si>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</si>
  <si>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</si>
  <si>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</si>
  <si>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</si>
  <si>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</si>
  <si>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</si>
  <si>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</si>
  <si>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</si>
  <si>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</si>
  <si>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</si>
  <si>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</si>
  <si>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</si>
  <si>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</si>
  <si>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</si>
  <si>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</si>
  <si>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</si>
  <si>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</si>
  <si>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</si>
  <si>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</si>
  <si>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</si>
  <si>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</si>
  <si>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</si>
  <si>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</si>
  <si>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</si>
  <si>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</si>
  <si>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</si>
  <si>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</si>
  <si>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</si>
  <si>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</si>
  <si>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</si>
  <si>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</si>
  <si>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</si>
  <si>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</si>
  <si>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</si>
  <si>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</si>
  <si>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</si>
  <si>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</si>
  <si>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</si>
  <si>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</si>
  <si>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</si>
  <si>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</si>
  <si>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</si>
  <si>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</si>
  <si>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</si>
  <si>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</si>
  <si>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</si>
  <si>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</si>
  <si>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</si>
  <si>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</si>
  <si>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</si>
  <si>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</si>
  <si>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</si>
  <si>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</si>
  <si>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</si>
  <si>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</si>
  <si>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</si>
  <si>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</si>
  <si>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</si>
  <si>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</si>
  <si>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</si>
  <si>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</si>
  <si>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</si>
  <si>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</si>
  <si>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</si>
  <si>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</si>
  <si>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</si>
  <si>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</si>
  <si>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</si>
  <si>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</si>
  <si>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</si>
  <si>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</si>
  <si>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</si>
  <si>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</si>
  <si>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</si>
  <si>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</si>
  <si>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</si>
  <si>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</si>
  <si>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</si>
  <si>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</si>
  <si>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</si>
  <si>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</si>
  <si>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</si>
  <si>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</si>
  <si>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</si>
  <si>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</si>
  <si>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</si>
  <si>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</si>
  <si>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</si>
  <si>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</si>
  <si>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</si>
  <si>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</si>
  <si>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</si>
  <si>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</si>
  <si>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</si>
  <si>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</si>
  <si>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</si>
  <si>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</si>
  <si>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</si>
  <si>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</si>
  <si>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</si>
  <si>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</si>
  <si>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</si>
  <si>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</si>
  <si>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</si>
  <si>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</si>
  <si>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</si>
  <si>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</si>
  <si>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</si>
  <si>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</si>
  <si>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</si>
  <si>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</si>
  <si>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</si>
  <si>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</si>
  <si>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</si>
  <si>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</si>
  <si>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</si>
  <si>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</si>
  <si>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</si>
  <si>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</si>
  <si>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</si>
  <si>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</si>
  <si>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</si>
  <si>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</si>
  <si>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</si>
  <si>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</si>
  <si>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</si>
  <si>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</si>
  <si>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</si>
  <si>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</si>
  <si>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</si>
  <si>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</si>
  <si>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</si>
  <si>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</si>
  <si>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</si>
  <si>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</si>
  <si>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</si>
  <si>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</si>
  <si>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</si>
  <si>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</si>
  <si>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</si>
  <si>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</si>
  <si>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</si>
  <si>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</si>
  <si>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</si>
  <si>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</si>
  <si>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</si>
  <si>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</si>
  <si>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</si>
  <si>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</si>
  <si>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</si>
  <si>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</si>
  <si>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</si>
  <si>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</si>
  <si>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</si>
  <si>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</si>
  <si>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</si>
  <si>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</si>
  <si>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</si>
  <si>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</si>
  <si>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</si>
  <si>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</si>
  <si>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</si>
  <si>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</si>
  <si>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</si>
  <si>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</si>
  <si>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</si>
  <si>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</si>
  <si>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</si>
  <si>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</si>
  <si>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</si>
  <si>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</si>
  <si>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</si>
  <si>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</si>
  <si>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</si>
  <si>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</si>
  <si>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</si>
  <si>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</si>
  <si>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</si>
  <si>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</si>
  <si>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</si>
  <si>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</si>
  <si>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</si>
  <si>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</si>
  <si>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</si>
  <si>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</si>
  <si>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</si>
  <si>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</si>
  <si>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</si>
  <si>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</si>
  <si>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</si>
  <si>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</si>
  <si>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</si>
  <si>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</si>
  <si>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</si>
  <si>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</si>
  <si>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</si>
  <si>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</si>
  <si>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</si>
  <si>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</si>
  <si>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</si>
  <si>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</si>
  <si>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</si>
  <si>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</si>
  <si>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</si>
  <si>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</si>
  <si>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</si>
  <si>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</si>
  <si>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</si>
  <si>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</si>
  <si>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</si>
  <si>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</si>
  <si>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</si>
  <si>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</si>
  <si>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</si>
  <si>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</si>
  <si>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</si>
  <si>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</si>
  <si>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</si>
  <si>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</si>
  <si>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</si>
  <si>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</si>
  <si>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</si>
  <si>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</si>
  <si>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</si>
  <si>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</si>
  <si>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</si>
  <si>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</si>
  <si>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</si>
  <si>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</si>
  <si>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</si>
  <si>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</si>
  <si>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</si>
  <si>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</si>
  <si>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</si>
  <si>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</si>
  <si>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</si>
  <si>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</si>
  <si>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</si>
  <si>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</si>
  <si>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</si>
  <si>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</si>
  <si>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</si>
  <si>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</si>
  <si>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</si>
  <si>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</si>
  <si>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</si>
  <si>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</si>
  <si>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</si>
  <si>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</si>
  <si>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</si>
  <si>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</si>
  <si>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</si>
  <si>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</si>
  <si>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</si>
  <si>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</si>
  <si>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</si>
  <si>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</si>
  <si>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</si>
  <si>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</si>
  <si>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</si>
  <si>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</si>
  <si>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</si>
  <si>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</si>
  <si>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</si>
  <si>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</si>
  <si>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</si>
  <si>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</si>
  <si>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</si>
  <si>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</si>
  <si>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</si>
  <si>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</si>
  <si>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</si>
  <si>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</si>
  <si>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</si>
  <si>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</si>
  <si>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</si>
  <si>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</si>
  <si>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</si>
  <si>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</si>
  <si>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</si>
  <si>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</si>
  <si>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</si>
  <si>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</si>
  <si>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</si>
  <si>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</si>
  <si>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</si>
  <si>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</si>
  <si>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</si>
  <si>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</si>
  <si>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</si>
  <si>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</si>
  <si>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</si>
  <si>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</si>
  <si>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</si>
  <si>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</si>
  <si>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</si>
  <si>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</si>
  <si>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</si>
  <si>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</si>
  <si>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</si>
  <si>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</si>
  <si>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</si>
  <si>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</si>
  <si>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</si>
  <si>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</si>
  <si>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</si>
  <si>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</si>
  <si>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</si>
  <si>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</si>
  <si>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</si>
  <si>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</si>
  <si>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</si>
  <si>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</si>
  <si>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</si>
  <si>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</si>
  <si>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</si>
  <si>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</si>
  <si>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</si>
  <si>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</si>
  <si>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</si>
  <si>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</si>
  <si>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</si>
  <si>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</si>
  <si>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</si>
  <si>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</si>
  <si>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</si>
  <si>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</si>
  <si>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</si>
  <si>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</si>
  <si>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</si>
  <si>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</si>
  <si>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</si>
  <si>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</si>
  <si>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</si>
  <si>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</si>
  <si>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</si>
  <si>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</si>
  <si>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</si>
  <si>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</si>
  <si>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</si>
  <si>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</si>
  <si>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</si>
  <si>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</si>
  <si>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</si>
  <si>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</si>
  <si>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</si>
  <si>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</si>
  <si>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</si>
  <si>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</si>
  <si>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</si>
  <si>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</si>
  <si>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</si>
  <si>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</si>
  <si>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</si>
  <si>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</si>
  <si>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</si>
  <si>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</si>
  <si>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</si>
  <si>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</si>
  <si>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</si>
  <si>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</si>
  <si>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</si>
  <si>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</si>
  <si>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</si>
  <si>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</si>
  <si>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</si>
  <si>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</si>
  <si>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</si>
  <si>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</si>
  <si>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</si>
  <si>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</si>
  <si>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</si>
  <si>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</si>
  <si>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</si>
  <si>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</si>
  <si>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</si>
  <si>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</si>
  <si>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</si>
  <si>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</si>
  <si>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</si>
  <si>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</si>
  <si>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</si>
  <si>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</si>
  <si>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</si>
  <si>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</si>
  <si>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</si>
  <si>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</si>
  <si>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</si>
  <si>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</si>
  <si>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</si>
  <si>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</si>
  <si>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</si>
  <si>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</si>
  <si>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</si>
  <si>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</si>
  <si>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</si>
  <si>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</si>
  <si>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</si>
  <si>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</si>
  <si>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</si>
  <si>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</si>
  <si>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</si>
  <si>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</si>
  <si>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</si>
  <si>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</si>
  <si>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</si>
  <si>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</si>
  <si>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</si>
  <si>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</si>
  <si>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</si>
  <si>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</si>
  <si>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</si>
  <si>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</si>
  <si>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</si>
  <si>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</si>
  <si>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</si>
  <si>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</si>
  <si>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</si>
  <si>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</si>
  <si>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</si>
  <si>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</si>
  <si>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</si>
  <si>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</si>
  <si>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</si>
  <si>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</si>
  <si>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</si>
  <si>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</si>
  <si>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</si>
  <si>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</si>
  <si>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</si>
  <si>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</si>
  <si>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</si>
  <si>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</si>
  <si>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</si>
  <si>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</si>
  <si>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</si>
  <si>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</si>
  <si>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</si>
  <si>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</si>
  <si>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</si>
  <si>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</si>
  <si>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</si>
  <si>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</si>
  <si>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</si>
  <si>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</si>
  <si>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</si>
  <si>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</si>
  <si>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</si>
  <si>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</si>
  <si>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</si>
  <si>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</si>
  <si>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</si>
  <si>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</si>
  <si>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</si>
  <si>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</si>
  <si>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</si>
  <si>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</si>
  <si>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</si>
  <si>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</si>
  <si>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</si>
  <si>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</si>
  <si>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</si>
  <si>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</si>
  <si>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</si>
  <si>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</si>
  <si>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</si>
  <si>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</si>
  <si>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</si>
  <si>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</si>
  <si>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</si>
  <si>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</si>
  <si>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</si>
  <si>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</si>
  <si>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</si>
  <si>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</si>
  <si>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</si>
  <si>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</si>
  <si>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</si>
  <si>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</si>
  <si>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</si>
  <si>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</si>
  <si>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</si>
  <si>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</si>
  <si>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</si>
  <si>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</si>
  <si>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</si>
  <si>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</si>
  <si>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</si>
  <si>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</si>
  <si>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</si>
  <si>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</si>
  <si>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</si>
  <si>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</si>
  <si>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</si>
  <si>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</si>
  <si>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</si>
  <si>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</si>
  <si>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</si>
  <si>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</si>
  <si>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</si>
  <si>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</si>
  <si>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</si>
  <si>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</si>
  <si>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</si>
  <si>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</si>
  <si>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</si>
  <si>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</si>
  <si>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</si>
  <si>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</si>
  <si>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</si>
  <si>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</si>
  <si>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</si>
  <si>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</si>
  <si>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</si>
  <si>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</si>
  <si>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</si>
  <si>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</si>
  <si>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</si>
  <si>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</si>
  <si>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</si>
  <si>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</si>
  <si>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</si>
  <si>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</si>
  <si>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</si>
  <si>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</si>
  <si>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</si>
  <si>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</si>
  <si>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</si>
  <si>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</si>
  <si>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</si>
  <si>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</si>
  <si>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</si>
  <si>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</si>
  <si>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</si>
  <si>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</si>
  <si>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</si>
  <si>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</si>
  <si>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</si>
  <si>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</si>
  <si>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</si>
  <si>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</si>
  <si>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</si>
  <si>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</si>
  <si>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</si>
  <si>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</si>
  <si>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</si>
  <si>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</si>
  <si>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</si>
  <si>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</si>
  <si>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</si>
  <si>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</si>
  <si>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</si>
  <si>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</si>
  <si>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</si>
  <si>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</si>
  <si>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</si>
  <si>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</si>
  <si>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</si>
  <si>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</si>
  <si>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</si>
  <si>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</si>
  <si>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</si>
  <si>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</si>
  <si>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</si>
  <si>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</si>
  <si>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</si>
  <si>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</si>
  <si>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</si>
  <si>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</si>
  <si>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</si>
  <si>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</si>
  <si>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</si>
  <si>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</si>
  <si>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</si>
  <si>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</si>
  <si>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</si>
  <si>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</si>
  <si>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</si>
  <si>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</si>
  <si>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</si>
  <si>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</si>
  <si>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</si>
  <si>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</si>
  <si>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</si>
  <si>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</si>
  <si>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</si>
  <si>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</si>
  <si>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</si>
  <si>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</si>
  <si>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</si>
  <si>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</si>
  <si>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</si>
  <si>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</si>
  <si>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</si>
  <si>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</si>
  <si>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</si>
  <si>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</si>
  <si>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</si>
  <si>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</si>
  <si>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</si>
  <si>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</si>
  <si>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</si>
  <si>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</si>
  <si>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</si>
  <si>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</si>
  <si>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</si>
  <si>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</si>
  <si>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</si>
  <si>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</si>
  <si>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</si>
  <si>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</si>
  <si>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</si>
  <si>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</si>
  <si>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</si>
  <si>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</si>
  <si>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</si>
  <si>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</si>
  <si>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</si>
  <si>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</si>
  <si>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</si>
  <si>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</si>
  <si>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</si>
  <si>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</si>
  <si>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</si>
  <si>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</si>
  <si>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</si>
  <si>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</si>
  <si>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</si>
  <si>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</si>
  <si>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</si>
  <si>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</si>
  <si>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</si>
  <si>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</si>
  <si>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</si>
  <si>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</si>
  <si>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</si>
  <si>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</si>
  <si>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</si>
  <si>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</si>
  <si>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</si>
  <si>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</si>
  <si>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</si>
  <si>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</si>
  <si>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</si>
  <si>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</si>
  <si>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</si>
  <si>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</si>
  <si>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</si>
  <si>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</si>
  <si>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</si>
  <si>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</si>
  <si>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</si>
  <si>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</si>
  <si>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</si>
  <si>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</si>
  <si>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</si>
  <si>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</si>
  <si>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</si>
  <si>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</si>
  <si>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</si>
  <si>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</si>
  <si>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</si>
  <si>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</si>
  <si>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</si>
  <si>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</si>
  <si>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</si>
  <si>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</si>
  <si>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</si>
  <si>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</si>
  <si>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</si>
  <si>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</si>
  <si>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</si>
  <si>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</si>
  <si>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</si>
  <si>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</si>
  <si>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</si>
  <si>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</si>
  <si>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</si>
  <si>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</si>
  <si>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</si>
  <si>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</si>
  <si>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</si>
  <si>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</si>
  <si>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</si>
  <si>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</si>
  <si>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</si>
  <si>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</si>
  <si>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</si>
  <si>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</si>
  <si>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</si>
  <si>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</si>
  <si>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</si>
  <si>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</si>
  <si>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</si>
  <si>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</si>
  <si>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</si>
  <si>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</si>
  <si>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</si>
  <si>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</si>
  <si>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</si>
  <si>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</si>
  <si>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</si>
  <si>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</si>
  <si>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</si>
  <si>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</si>
  <si>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</si>
  <si>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</si>
  <si>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</si>
  <si>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</si>
  <si>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</si>
  <si>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</si>
  <si>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</si>
  <si>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</si>
  <si>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</si>
  <si>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</si>
  <si>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</si>
  <si>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</si>
  <si>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</si>
  <si>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</si>
  <si>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</si>
  <si>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</si>
  <si>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</si>
  <si>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</si>
  <si>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</si>
  <si>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</si>
  <si>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</si>
  <si>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</si>
  <si>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</si>
  <si>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</si>
  <si>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</si>
  <si>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</si>
  <si>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</si>
  <si>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</si>
  <si>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</si>
  <si>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</si>
  <si>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</si>
  <si>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</si>
  <si>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</si>
  <si>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</si>
  <si>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</si>
  <si>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</si>
  <si>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</si>
  <si>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</si>
  <si>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</si>
  <si>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</si>
  <si>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</si>
  <si>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</si>
  <si>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</si>
  <si>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</si>
  <si>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</si>
  <si>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</si>
  <si>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</si>
  <si>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</si>
  <si>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</si>
  <si>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</si>
  <si>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</si>
  <si>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</si>
  <si>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</si>
  <si>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</si>
  <si>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</si>
  <si>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</si>
  <si>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</si>
  <si>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</si>
  <si>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</si>
  <si>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</si>
  <si>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</si>
  <si>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</si>
  <si>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</si>
  <si>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</si>
  <si>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</si>
  <si>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</si>
  <si>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</si>
  <si>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</si>
  <si>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</si>
  <si>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</si>
  <si>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</si>
  <si>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</si>
  <si>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</si>
  <si>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</si>
  <si>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</si>
  <si>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</si>
  <si>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</si>
  <si>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</si>
  <si>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</si>
  <si>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</si>
  <si>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</si>
  <si>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</si>
  <si>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</si>
  <si>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</si>
  <si>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</si>
  <si>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</si>
  <si>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</si>
  <si>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</si>
  <si>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</si>
  <si>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</si>
  <si>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</si>
  <si>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</si>
  <si>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</si>
  <si>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</si>
  <si>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</si>
  <si>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</si>
  <si>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</si>
  <si>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</si>
  <si>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</si>
  <si>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</si>
  <si>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</si>
  <si>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</si>
  <si>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</si>
  <si>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</si>
  <si>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</si>
  <si>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</si>
  <si>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</si>
  <si>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</si>
  <si>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</si>
  <si>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</si>
  <si>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</si>
  <si>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</si>
  <si>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</si>
  <si>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</si>
  <si>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</si>
  <si>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</si>
  <si>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</si>
  <si>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</si>
  <si>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</si>
  <si>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</si>
  <si>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</si>
  <si>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</si>
  <si>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</si>
  <si>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</si>
  <si>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</si>
  <si>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</si>
  <si>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</si>
  <si>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</si>
  <si>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</si>
  <si>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</si>
  <si>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</si>
  <si>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</si>
  <si>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</si>
  <si>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</si>
  <si>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</si>
  <si>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</si>
  <si>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</si>
  <si>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</si>
  <si>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</si>
  <si>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</si>
  <si>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</si>
  <si>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</si>
  <si>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</si>
  <si>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</si>
  <si>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</si>
  <si>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</si>
  <si>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</si>
  <si>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</si>
  <si>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</si>
  <si>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</si>
  <si>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</si>
  <si>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</si>
  <si>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</si>
  <si>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</si>
  <si>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</si>
  <si>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</si>
  <si>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</si>
  <si>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</si>
  <si>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</si>
  <si>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</si>
  <si>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</si>
  <si>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</si>
  <si>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</si>
  <si>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</si>
  <si>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</si>
  <si>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</si>
  <si>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</si>
  <si>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</si>
  <si>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</si>
  <si>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</si>
  <si>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</si>
  <si>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</si>
  <si>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</si>
  <si>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</si>
  <si>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</si>
  <si>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</si>
  <si>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</si>
  <si>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</si>
  <si>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</si>
  <si>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</si>
  <si>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</si>
  <si>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</si>
  <si>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</si>
  <si>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</si>
  <si>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</si>
  <si>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</si>
  <si>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</si>
  <si>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</si>
  <si>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</si>
  <si>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</si>
  <si>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</si>
  <si>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</si>
  <si>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</si>
  <si>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</si>
  <si>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</si>
  <si>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</si>
  <si>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</si>
  <si>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</si>
  <si>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</si>
  <si>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</si>
  <si>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</si>
  <si>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</si>
  <si>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</si>
  <si>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</si>
  <si>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</si>
  <si>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</si>
  <si>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</si>
  <si>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</si>
  <si>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</si>
  <si>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</si>
  <si>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</si>
  <si>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</si>
  <si>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</si>
  <si>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</si>
  <si>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</si>
  <si>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</si>
  <si>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</si>
  <si>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</si>
  <si>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</si>
  <si>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</si>
  <si>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</si>
  <si>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</si>
  <si>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</si>
  <si>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</si>
  <si>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</si>
  <si>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</si>
  <si>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</si>
  <si>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</si>
  <si>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</si>
  <si>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</si>
  <si>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</si>
  <si>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</si>
  <si>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</si>
  <si>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</si>
  <si>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</si>
  <si>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</si>
  <si>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</si>
  <si>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</si>
  <si>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</si>
  <si>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</si>
  <si>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</si>
  <si>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</si>
  <si>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</si>
  <si>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</si>
  <si>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</si>
  <si>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</si>
  <si>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</si>
  <si>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</si>
  <si>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</si>
  <si>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</si>
  <si>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</si>
  <si>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</si>
  <si>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</si>
  <si>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</si>
  <si>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</si>
  <si>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</si>
  <si>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</si>
  <si>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</si>
  <si>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</si>
  <si>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</si>
  <si>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</si>
  <si>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</si>
  <si>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</si>
  <si>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</si>
  <si>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</si>
  <si>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</si>
  <si>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</si>
  <si>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</si>
  <si>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</si>
  <si>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</si>
  <si>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</si>
  <si>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</si>
  <si>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</si>
  <si>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</si>
  <si>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</si>
  <si>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</si>
  <si>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</si>
  <si>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</si>
  <si>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</si>
  <si>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</si>
  <si>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</si>
  <si>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</si>
  <si>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</si>
  <si>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</si>
  <si>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</si>
  <si>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</si>
  <si>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</si>
  <si>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</si>
  <si>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</si>
  <si>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</si>
  <si>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</si>
  <si>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</si>
  <si>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</si>
  <si>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</si>
  <si>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</si>
  <si>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</si>
  <si>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</si>
  <si>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</si>
  <si>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</si>
  <si>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</si>
  <si>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</si>
  <si>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</si>
  <si>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</si>
  <si>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</si>
  <si>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</si>
  <si>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</si>
  <si>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</si>
  <si>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</si>
  <si>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</si>
  <si>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</si>
  <si>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</si>
  <si>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</si>
  <si>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</si>
  <si>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</si>
  <si>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</si>
  <si>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</si>
  <si>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</si>
  <si>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</si>
  <si>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</si>
  <si>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</si>
  <si>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</si>
  <si>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</si>
  <si>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</si>
  <si>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</si>
  <si>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</si>
  <si>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</si>
  <si>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</si>
  <si>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</si>
  <si>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</si>
  <si>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</si>
  <si>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</si>
  <si>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</si>
  <si>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</si>
  <si>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</si>
  <si>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</si>
  <si>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</si>
  <si>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</si>
  <si>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</si>
  <si>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</si>
  <si>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</si>
  <si>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</si>
  <si>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</si>
  <si>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</si>
  <si>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</si>
  <si>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</si>
  <si>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</si>
  <si>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</si>
  <si>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</si>
  <si>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</si>
  <si>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</si>
  <si>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</si>
  <si>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</si>
  <si>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</si>
  <si>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</si>
  <si>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</si>
  <si>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</si>
  <si>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</si>
  <si>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</si>
  <si>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</si>
  <si>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</si>
  <si>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</si>
  <si>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</si>
  <si>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</si>
  <si>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</si>
  <si>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</si>
  <si>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</si>
  <si>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</si>
  <si>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</si>
  <si>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</si>
  <si>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</si>
  <si>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</si>
  <si>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</si>
  <si>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</si>
  <si>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</si>
  <si>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</si>
  <si>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</si>
  <si>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</si>
  <si>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</si>
  <si>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</si>
  <si>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</si>
  <si>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</si>
  <si>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</si>
  <si>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</si>
  <si>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</si>
  <si>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</si>
  <si>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</si>
  <si>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</si>
  <si>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</si>
  <si>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</si>
  <si>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</si>
  <si>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</si>
  <si>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</si>
  <si>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</si>
  <si>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</si>
  <si>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</si>
  <si>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</si>
  <si>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</si>
  <si>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</si>
  <si>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</si>
  <si>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</si>
  <si>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</si>
  <si>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</si>
  <si>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</si>
  <si>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</si>
  <si>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</si>
  <si>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</si>
  <si>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</si>
  <si>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</si>
  <si>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</si>
  <si>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</si>
  <si>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</si>
  <si>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</si>
  <si>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</si>
  <si>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</si>
  <si>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</si>
  <si>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</si>
  <si>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</si>
  <si>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</si>
  <si>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</si>
  <si>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</si>
  <si>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</si>
  <si>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</si>
  <si>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</si>
  <si>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</si>
  <si>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</si>
  <si>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</si>
  <si>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</si>
  <si>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</si>
  <si>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</si>
  <si>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</si>
  <si>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</si>
  <si>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</si>
  <si>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</si>
  <si>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</si>
  <si>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</si>
  <si>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</si>
  <si>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</si>
  <si>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</si>
  <si>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</si>
  <si>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</si>
  <si>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</si>
  <si>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</si>
  <si>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</si>
  <si>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</si>
  <si>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</si>
  <si>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</si>
  <si>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</si>
  <si>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</si>
  <si>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</si>
  <si>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</si>
  <si>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</si>
  <si>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</si>
  <si>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</si>
  <si>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</si>
  <si>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</si>
  <si>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</si>
  <si>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</si>
  <si>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</si>
  <si>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</si>
  <si>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</si>
  <si>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</si>
  <si>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</si>
  <si>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</si>
  <si>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</si>
  <si>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</si>
  <si>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</si>
  <si>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</si>
  <si>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</si>
  <si>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</si>
  <si>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</si>
  <si>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</si>
  <si>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</si>
  <si>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</si>
  <si>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</si>
  <si>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</si>
  <si>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</si>
  <si>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</si>
  <si>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</si>
  <si>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</si>
  <si>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</si>
  <si>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</si>
  <si>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</si>
  <si>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</si>
  <si>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</si>
  <si>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</si>
  <si>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</si>
  <si>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</si>
  <si>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</si>
  <si>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</si>
  <si>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</si>
  <si>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</si>
  <si>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</si>
  <si>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</si>
  <si>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</si>
  <si>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</si>
  <si>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</si>
  <si>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</si>
  <si>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</si>
  <si>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</si>
  <si>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</si>
  <si>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</si>
  <si>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</si>
  <si>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</si>
  <si>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</si>
  <si>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</si>
  <si>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</si>
  <si>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</si>
  <si>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</si>
  <si>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</si>
  <si>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</si>
  <si>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</si>
  <si>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</si>
  <si>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</si>
  <si>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</si>
  <si>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</si>
  <si>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</si>
  <si>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</si>
  <si>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</si>
  <si>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</si>
  <si>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</si>
  <si>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</si>
  <si>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</si>
  <si>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</si>
  <si>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</si>
  <si>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</si>
  <si>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</si>
  <si>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</si>
  <si>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</si>
  <si>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</si>
  <si>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</si>
  <si>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</si>
  <si>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</si>
  <si>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</si>
  <si>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</si>
  <si>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</si>
  <si>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</si>
  <si>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</si>
  <si>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</si>
  <si>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</si>
  <si>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</si>
  <si>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</si>
  <si>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</si>
  <si>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</si>
  <si>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</si>
  <si>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</si>
  <si>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</si>
  <si>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</si>
  <si>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</si>
  <si>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</si>
  <si>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</si>
  <si>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</si>
  <si>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</si>
  <si>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</si>
  <si>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</si>
  <si>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</si>
  <si>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</si>
  <si>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</si>
  <si>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</si>
  <si>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</si>
  <si>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</si>
  <si>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</si>
  <si>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</si>
  <si>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</si>
  <si>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</si>
  <si>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</si>
  <si>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</si>
  <si>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</si>
  <si>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</si>
  <si>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</si>
  <si>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</si>
  <si>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</si>
  <si>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</si>
  <si>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</si>
  <si>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</si>
  <si>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</si>
  <si>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</si>
  <si>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</si>
  <si>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</si>
  <si>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</si>
  <si>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</si>
  <si>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</si>
  <si>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</si>
  <si>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</si>
  <si>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</si>
  <si>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</si>
  <si>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</si>
  <si>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</si>
  <si>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</si>
  <si>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</si>
  <si>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</si>
  <si>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</si>
  <si>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</si>
  <si>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</si>
  <si>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</si>
  <si>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</si>
  <si>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</si>
  <si>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</si>
  <si>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</si>
  <si>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</si>
  <si>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</si>
  <si>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</si>
  <si>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</si>
  <si>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</si>
  <si>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</si>
  <si>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</si>
  <si>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</si>
  <si>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</si>
  <si>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</si>
  <si>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</si>
  <si>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</si>
  <si>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</si>
  <si>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</si>
  <si>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</si>
  <si>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</si>
  <si>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</si>
  <si>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</si>
  <si>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</si>
  <si>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</si>
  <si>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</si>
  <si>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</si>
  <si>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</si>
  <si>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</si>
  <si>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</si>
  <si>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</si>
  <si>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</si>
  <si>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</si>
  <si>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</si>
  <si>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</si>
  <si>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</si>
  <si>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</si>
  <si>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</si>
  <si>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</si>
  <si>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</si>
  <si>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</si>
  <si>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</si>
  <si>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</si>
  <si>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</si>
  <si>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</si>
  <si>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</si>
  <si>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</si>
  <si>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</si>
  <si>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</si>
  <si>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</si>
  <si>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</si>
  <si>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</si>
  <si>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</si>
  <si>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</si>
  <si>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</si>
  <si>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</si>
  <si>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</si>
  <si>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</si>
  <si>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</si>
  <si>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</si>
  <si>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</si>
  <si>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</si>
  <si>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</si>
  <si>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</si>
  <si>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</si>
  <si>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</si>
  <si>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</si>
  <si>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</si>
  <si>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</si>
  <si>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</si>
  <si>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</si>
  <si>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</si>
  <si>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</si>
  <si>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</si>
  <si>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</si>
  <si>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</si>
  <si>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</si>
  <si>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</si>
  <si>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</si>
  <si>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</si>
  <si>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</si>
  <si>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</si>
  <si>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</si>
  <si>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</si>
  <si>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</si>
  <si>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</si>
  <si>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</si>
  <si>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</si>
  <si>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</si>
  <si>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</si>
  <si>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</si>
  <si>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</si>
  <si>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</si>
  <si>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</si>
  <si>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</si>
  <si>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</si>
  <si>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</si>
  <si>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</si>
  <si>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</si>
  <si>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</si>
  <si>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</si>
  <si>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</si>
  <si>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</si>
  <si>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</si>
  <si>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</si>
  <si>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</si>
  <si>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</si>
  <si>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</si>
  <si>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</si>
  <si>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</si>
  <si>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</si>
  <si>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</si>
  <si>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</si>
  <si>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</si>
  <si>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</si>
  <si>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</si>
  <si>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</si>
  <si>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</si>
  <si>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</si>
  <si>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</si>
  <si>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</si>
  <si>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</si>
  <si>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</si>
  <si>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</si>
  <si>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</si>
  <si>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</si>
  <si>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</si>
  <si>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</si>
  <si>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</si>
  <si>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</si>
  <si>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</si>
  <si>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</si>
  <si>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</si>
  <si>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</si>
  <si>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</si>
  <si>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</si>
  <si>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</si>
  <si>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</si>
  <si>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</si>
  <si>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</si>
  <si>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</si>
  <si>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</si>
  <si>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</si>
  <si>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</si>
  <si>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</si>
  <si>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</si>
  <si>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</si>
  <si>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</si>
  <si>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</si>
  <si>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</si>
  <si>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</si>
  <si>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</si>
  <si>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</si>
  <si>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</si>
  <si>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</si>
  <si>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</si>
  <si>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</si>
  <si>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</si>
  <si>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</si>
  <si>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</si>
  <si>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</si>
  <si>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</si>
  <si>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</si>
  <si>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</si>
  <si>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</si>
  <si>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</si>
  <si>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</si>
  <si>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</si>
  <si>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</si>
  <si>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</si>
  <si>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</si>
  <si>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</si>
  <si>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</si>
  <si>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</si>
  <si>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</si>
  <si>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</si>
  <si>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</si>
  <si>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</si>
  <si>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</si>
  <si>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</si>
  <si>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</si>
  <si>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</si>
  <si>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</si>
  <si>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</si>
  <si>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</si>
  <si>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</si>
  <si>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</si>
  <si>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</si>
  <si>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</si>
  <si>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</si>
  <si>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</si>
  <si>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</si>
  <si>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</si>
  <si>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</si>
  <si>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</si>
  <si>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</si>
  <si>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</si>
  <si>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</si>
  <si>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</si>
  <si>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</si>
  <si>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</si>
  <si>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</si>
  <si>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</si>
  <si>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</si>
  <si>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</si>
  <si>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</si>
  <si>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</si>
  <si>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</si>
  <si>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</si>
  <si>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</si>
  <si>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</si>
  <si>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</si>
  <si>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</si>
  <si>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</si>
  <si>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</si>
  <si>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</si>
  <si>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</si>
  <si>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</si>
  <si>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</si>
  <si>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</si>
  <si>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</si>
  <si>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</si>
  <si>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</si>
  <si>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</si>
  <si>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</si>
  <si>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</si>
  <si>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</si>
  <si>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</si>
  <si>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</si>
  <si>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</si>
  <si>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</si>
  <si>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</si>
  <si>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</si>
  <si>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</si>
  <si>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</si>
  <si>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</si>
  <si>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</si>
  <si>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</si>
  <si>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</si>
  <si>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</si>
  <si>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</si>
  <si>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</si>
  <si>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</si>
  <si>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</si>
  <si>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</si>
  <si>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</si>
  <si>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</si>
  <si>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</si>
  <si>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</si>
  <si>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</si>
  <si>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</si>
  <si>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</si>
  <si>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</si>
  <si>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</si>
  <si>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</si>
  <si>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</si>
  <si>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</si>
  <si>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</si>
  <si>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</si>
  <si>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</si>
  <si>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</si>
  <si>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</si>
  <si>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</si>
  <si>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</si>
  <si>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</si>
  <si>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</si>
  <si>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</si>
  <si>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</si>
  <si>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</si>
  <si>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</si>
  <si>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</si>
  <si>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</si>
  <si>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</si>
  <si>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</si>
  <si>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</si>
  <si>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</si>
  <si>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</si>
  <si>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</si>
  <si>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</si>
  <si>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</si>
  <si>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</si>
  <si>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</si>
  <si>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</si>
  <si>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</si>
  <si>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</si>
  <si>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</si>
  <si>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</si>
  <si>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</si>
  <si>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</si>
  <si>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</si>
  <si>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</si>
  <si>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</si>
  <si>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</si>
  <si>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</si>
  <si>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</si>
  <si>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</si>
  <si>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</si>
  <si>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</si>
  <si>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</si>
  <si>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</si>
  <si>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</si>
  <si>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</si>
  <si>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</si>
  <si>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</si>
  <si>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</si>
  <si>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</si>
  <si>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</si>
  <si>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</si>
  <si>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</si>
  <si>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</si>
  <si>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</si>
  <si>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</si>
  <si>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</si>
  <si>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</si>
  <si>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</si>
  <si>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</si>
  <si>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</si>
  <si>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</si>
  <si>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</si>
  <si>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</si>
  <si>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</si>
  <si>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</si>
  <si>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</si>
  <si>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</si>
  <si>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</si>
  <si>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</si>
  <si>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</si>
  <si>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</si>
  <si>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</si>
  <si>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</si>
  <si>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</si>
  <si>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</si>
  <si>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</si>
  <si>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</si>
  <si>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</si>
  <si>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</si>
  <si>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</si>
  <si>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</si>
  <si>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</si>
  <si>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</si>
  <si>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</si>
  <si>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</si>
  <si>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</si>
  <si>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</si>
  <si>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</si>
  <si>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</si>
  <si>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</si>
  <si>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</si>
  <si>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</si>
  <si>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</si>
  <si>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</si>
  <si>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</si>
  <si>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</si>
  <si>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</si>
  <si>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</si>
  <si>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</si>
  <si>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</si>
  <si>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</si>
  <si>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</si>
  <si>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</si>
  <si>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</si>
  <si>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</si>
  <si>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</si>
  <si>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</si>
  <si>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</si>
  <si>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</si>
  <si>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</si>
  <si>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</si>
  <si>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</si>
  <si>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</si>
  <si>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</si>
  <si>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</si>
  <si>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</si>
  <si>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</si>
  <si>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</si>
  <si>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</si>
  <si>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</si>
  <si>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</si>
  <si>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</si>
  <si>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</si>
  <si>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</si>
  <si>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</si>
  <si>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</si>
  <si>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</si>
  <si>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</si>
  <si>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</si>
  <si>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</si>
  <si>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</si>
  <si>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</si>
  <si>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</si>
  <si>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</si>
  <si>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</si>
  <si>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</si>
  <si>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</si>
  <si>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</si>
  <si>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</si>
  <si>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</si>
  <si>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</si>
  <si>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</si>
  <si>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</si>
  <si>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</si>
  <si>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</si>
  <si>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</si>
  <si>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</si>
  <si>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</si>
  <si>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</si>
  <si>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</si>
  <si>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</si>
  <si>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</si>
  <si>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</si>
  <si>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</si>
  <si>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</si>
  <si>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</si>
  <si>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</si>
  <si>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</si>
  <si>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</si>
  <si>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</si>
  <si>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</si>
  <si>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</si>
  <si>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</si>
  <si>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</si>
  <si>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</si>
  <si>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</si>
  <si>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</si>
  <si>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</si>
  <si>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</si>
  <si>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</si>
  <si>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</si>
  <si>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</si>
  <si>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</si>
  <si>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</si>
  <si>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</si>
  <si>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</si>
  <si>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</si>
  <si>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</si>
  <si>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</si>
  <si>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</si>
  <si>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</si>
  <si>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</si>
  <si>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</si>
  <si>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</si>
  <si>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</si>
  <si>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</si>
  <si>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</si>
  <si>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</si>
  <si>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</si>
  <si>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</si>
  <si>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</si>
  <si>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</si>
  <si>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</si>
  <si>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</si>
  <si>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</si>
  <si>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</si>
  <si>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</si>
  <si>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</si>
  <si>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</si>
  <si>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</si>
  <si>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</si>
  <si>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</si>
  <si>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</si>
  <si>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</si>
  <si>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</si>
  <si>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</si>
  <si>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</si>
  <si>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</si>
  <si>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</si>
  <si>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</si>
  <si>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</si>
  <si>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</si>
  <si>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</si>
  <si>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</si>
  <si>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</si>
  <si>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</si>
  <si>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</si>
  <si>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</si>
  <si>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</si>
  <si>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</si>
  <si>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</si>
  <si>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</si>
  <si>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</si>
  <si>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</si>
  <si>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</si>
  <si>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</si>
  <si>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</si>
  <si>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</si>
  <si>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</si>
  <si>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</si>
  <si>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</si>
  <si>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</si>
  <si>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</si>
  <si>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</si>
  <si>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</si>
  <si>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</si>
  <si>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</si>
  <si>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</si>
  <si>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</si>
  <si>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</si>
  <si>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</si>
  <si>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</si>
  <si>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</si>
  <si>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</si>
  <si>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</si>
  <si>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</si>
  <si>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</si>
  <si>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</si>
  <si>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</si>
  <si>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</si>
  <si>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</si>
  <si>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</si>
  <si>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</si>
  <si>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</si>
  <si>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</si>
  <si>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</si>
  <si>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</si>
  <si>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</si>
  <si>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</si>
  <si>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</si>
  <si>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</si>
  <si>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</si>
  <si>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</si>
  <si>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</si>
  <si>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</si>
  <si>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</si>
  <si>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</si>
  <si>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</si>
  <si>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</si>
  <si>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</si>
  <si>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</si>
  <si>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</si>
  <si>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</si>
  <si>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</si>
  <si>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</si>
  <si>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</si>
  <si>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</si>
  <si>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</si>
  <si>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</si>
  <si>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</si>
  <si>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</si>
  <si>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</si>
  <si>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</si>
  <si>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</si>
  <si>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</si>
  <si>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</si>
  <si>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</si>
  <si>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</si>
  <si>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</si>
  <si>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</si>
  <si>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</si>
  <si>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</si>
  <si>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</si>
  <si>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</si>
  <si>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</si>
  <si>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</si>
  <si>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</si>
  <si>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</si>
  <si>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</si>
  <si>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</si>
  <si>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</si>
  <si>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</si>
  <si>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</si>
  <si>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</si>
  <si>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</si>
  <si>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</si>
  <si>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</si>
  <si>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</si>
  <si>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</si>
  <si>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</si>
  <si>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</si>
  <si>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</si>
  <si>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</si>
  <si>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</si>
  <si>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</si>
  <si>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</si>
  <si>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</si>
  <si>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</si>
  <si>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</si>
  <si>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</si>
  <si>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</si>
  <si>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</si>
  <si>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</si>
  <si>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</si>
  <si>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</si>
  <si>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</si>
  <si>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</si>
  <si>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</si>
  <si>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</si>
  <si>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</si>
  <si>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</si>
  <si>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</si>
  <si>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</si>
  <si>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</si>
  <si>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</si>
  <si>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</si>
  <si>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</si>
  <si>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</si>
  <si>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</si>
  <si>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</si>
  <si>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</si>
  <si>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</si>
  <si>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</si>
  <si>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</si>
  <si>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</si>
  <si>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</si>
  <si>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</si>
  <si>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</si>
  <si>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</si>
  <si>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</si>
  <si>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</si>
  <si>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</si>
  <si>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</si>
  <si>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</si>
  <si>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</si>
  <si>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</si>
  <si>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</si>
  <si>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</si>
  <si>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</si>
  <si>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</si>
  <si>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</si>
  <si>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</si>
  <si>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</si>
  <si>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</si>
  <si>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</si>
  <si>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</si>
  <si>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</si>
  <si>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</si>
  <si>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</si>
  <si>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</si>
  <si>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</si>
  <si>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</si>
  <si>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</si>
  <si>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</si>
  <si>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</si>
  <si>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</si>
  <si>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</si>
  <si>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</si>
  <si>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</si>
  <si>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</si>
  <si>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</si>
  <si>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</si>
  <si>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</si>
  <si>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</si>
  <si>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</si>
  <si>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</si>
  <si>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</si>
  <si>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</si>
  <si>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</si>
  <si>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</si>
  <si>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</si>
  <si>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</si>
  <si>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</si>
  <si>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</si>
  <si>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</si>
  <si>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</si>
  <si>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</si>
  <si>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</si>
  <si>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</si>
  <si>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</si>
  <si>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</si>
  <si>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</si>
  <si>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</si>
  <si>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</si>
  <si>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</si>
  <si>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</si>
  <si>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</si>
  <si>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</si>
  <si>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</si>
  <si>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</si>
  <si>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</si>
  <si>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</si>
  <si>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</si>
  <si>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</si>
  <si>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</si>
  <si>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</si>
  <si>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</si>
  <si>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</si>
  <si>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</si>
  <si>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</si>
  <si>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</si>
  <si>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</si>
  <si>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</si>
  <si>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</si>
  <si>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</si>
  <si>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</si>
  <si>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</si>
  <si>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</si>
  <si>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</si>
  <si>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</si>
  <si>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</si>
  <si>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</si>
  <si>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</si>
  <si>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</si>
  <si>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</si>
  <si>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</si>
  <si>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</si>
  <si>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</si>
  <si>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</si>
  <si>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</si>
  <si>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</si>
  <si>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</si>
  <si>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</si>
  <si>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</si>
  <si>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</si>
  <si>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</si>
  <si>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</si>
  <si>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</si>
  <si>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</si>
  <si>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</si>
  <si>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</si>
  <si>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</si>
  <si>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</si>
  <si>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</si>
  <si>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</si>
  <si>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</si>
  <si>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</si>
  <si>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</si>
  <si>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</si>
  <si>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</si>
  <si>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</si>
  <si>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</si>
  <si>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</si>
  <si>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</si>
  <si>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</si>
  <si>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</si>
  <si>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</si>
  <si>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</si>
  <si>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</si>
  <si>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</si>
  <si>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</si>
  <si>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</si>
  <si>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</si>
  <si>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</si>
  <si>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</si>
  <si>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</si>
  <si>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</si>
  <si>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</si>
  <si>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</si>
  <si>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</si>
  <si>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</si>
  <si>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</si>
  <si>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</si>
  <si>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</si>
  <si>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</si>
  <si>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</si>
  <si>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</si>
  <si>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</si>
  <si>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</si>
  <si>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</si>
  <si>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</si>
  <si>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</si>
  <si>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</si>
  <si>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</si>
  <si>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</si>
  <si>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</si>
  <si>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</si>
  <si>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</si>
  <si>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</si>
  <si>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</si>
  <si>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</si>
  <si>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</si>
  <si>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</si>
  <si>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</si>
  <si>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</si>
  <si>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</si>
  <si>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</si>
  <si>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</si>
  <si>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</si>
  <si>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</si>
  <si>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</si>
  <si>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</si>
  <si>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</si>
  <si>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</si>
  <si>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</si>
  <si>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</si>
  <si>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</si>
  <si>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</si>
  <si>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</si>
  <si>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</si>
  <si>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</si>
  <si>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</si>
  <si>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</si>
  <si>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</si>
  <si>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</si>
  <si>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</si>
  <si>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</si>
  <si>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</si>
  <si>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</si>
  <si>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</si>
  <si>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</si>
  <si>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</si>
  <si>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</si>
  <si>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</si>
  <si>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</si>
  <si>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</si>
  <si>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</si>
  <si>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</si>
  <si>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</si>
  <si>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</si>
  <si>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</si>
  <si>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</si>
  <si>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</si>
  <si>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</si>
  <si>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</si>
  <si>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</si>
  <si>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</si>
  <si>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</si>
  <si>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</si>
  <si>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</si>
  <si>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</si>
  <si>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</si>
  <si>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</si>
  <si>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</si>
  <si>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</si>
  <si>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</si>
  <si>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</si>
  <si>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</si>
  <si>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</si>
  <si>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</si>
  <si>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</si>
  <si>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</si>
  <si>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</si>
  <si>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</si>
  <si>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</si>
  <si>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</si>
  <si>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</si>
  <si>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</si>
  <si>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</si>
  <si>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</si>
  <si>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</si>
  <si>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</si>
  <si>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</si>
  <si>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</si>
  <si>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</si>
  <si>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</si>
  <si>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</si>
  <si>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</si>
  <si>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</si>
  <si>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</si>
  <si>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</si>
  <si>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</si>
  <si>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</si>
  <si>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</si>
  <si>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</si>
  <si>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</si>
  <si>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</si>
  <si>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</si>
  <si>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</si>
  <si>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</si>
  <si>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</si>
  <si>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</si>
  <si>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</si>
  <si>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</si>
  <si>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</si>
  <si>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</si>
  <si>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</si>
  <si>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</si>
  <si>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</si>
  <si>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</si>
  <si>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</si>
  <si>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</si>
  <si>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</si>
  <si>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</si>
  <si>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</si>
  <si>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</si>
  <si>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</si>
  <si>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</si>
  <si>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</si>
  <si>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</si>
  <si>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</si>
  <si>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</si>
  <si>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</si>
  <si>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</si>
  <si>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</si>
  <si>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</si>
  <si>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</si>
  <si>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</si>
  <si>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</si>
  <si>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</si>
  <si>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</si>
  <si>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</si>
  <si>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</si>
  <si>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</si>
  <si>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</si>
  <si>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</si>
  <si>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</si>
  <si>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</si>
  <si>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</si>
  <si>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</si>
  <si>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</si>
  <si>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</si>
  <si>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</si>
  <si>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</si>
  <si>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</si>
  <si>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</si>
  <si>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</si>
  <si>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</si>
  <si>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</si>
  <si>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</si>
  <si>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</si>
  <si>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</si>
  <si>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</si>
  <si>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</si>
  <si>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</si>
  <si>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</si>
  <si>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</si>
  <si>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</si>
  <si>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</si>
  <si>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</si>
  <si>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</si>
  <si>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</si>
  <si>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</si>
  <si>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</si>
  <si>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</si>
  <si>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</si>
  <si>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</si>
  <si>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</si>
  <si>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</si>
  <si>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</si>
  <si>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</si>
  <si>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</si>
  <si>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</si>
  <si>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</si>
  <si>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</si>
  <si>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</si>
  <si>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</si>
  <si>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</si>
  <si>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</si>
  <si>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</si>
  <si>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</si>
  <si>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</si>
  <si>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</si>
  <si>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</si>
  <si>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</si>
  <si>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</si>
  <si>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</si>
  <si>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</si>
  <si>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</si>
  <si>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</si>
  <si>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</si>
  <si>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</si>
  <si>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</si>
  <si>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</si>
  <si>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</si>
  <si>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</si>
  <si>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</si>
  <si>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</si>
  <si>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</si>
  <si>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</si>
  <si>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</si>
  <si>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</si>
  <si>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</si>
  <si>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</si>
  <si>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</si>
  <si>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</si>
  <si>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</si>
  <si>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</si>
  <si>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</si>
  <si>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</si>
  <si>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</si>
  <si>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</si>
  <si>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</si>
  <si>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</si>
  <si>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</si>
  <si>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</si>
  <si>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</si>
  <si>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</si>
  <si>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</si>
  <si>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</si>
  <si>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</si>
  <si>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</si>
  <si>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</si>
  <si>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</si>
  <si>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</si>
  <si>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</si>
  <si>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</si>
  <si>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</si>
  <si>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</si>
  <si>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</si>
  <si>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</si>
  <si>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</si>
  <si>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</si>
  <si>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</si>
  <si>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</si>
  <si>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</si>
  <si>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</si>
  <si>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</si>
  <si>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</si>
  <si>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</si>
  <si>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</si>
  <si>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</si>
  <si>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</si>
  <si>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</si>
  <si>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</si>
  <si>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</si>
  <si>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</si>
  <si>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</si>
  <si>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</si>
  <si>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</si>
  <si>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</si>
  <si>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</si>
  <si>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</si>
  <si>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</si>
  <si>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</si>
  <si>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</si>
  <si>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</si>
  <si>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</si>
  <si>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</si>
  <si>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</si>
  <si>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</si>
  <si>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</si>
  <si>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</si>
  <si>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</si>
  <si>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</si>
  <si>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</si>
  <si>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</si>
  <si>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</si>
  <si>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</si>
  <si>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</si>
  <si>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</si>
  <si>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</si>
  <si>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</si>
  <si>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</si>
  <si>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</si>
  <si>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</si>
  <si>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</si>
  <si>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</si>
  <si>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</si>
  <si>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</si>
  <si>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</si>
  <si>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</si>
  <si>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</si>
  <si>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</si>
  <si>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</si>
  <si>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</si>
  <si>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</si>
  <si>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</si>
  <si>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</si>
  <si>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</si>
  <si>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</si>
  <si>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</si>
  <si>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</si>
  <si>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</si>
  <si>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</si>
  <si>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</si>
  <si>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</si>
  <si>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</si>
  <si>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</si>
  <si>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</si>
  <si>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</si>
  <si>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</si>
  <si>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</si>
  <si>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</si>
  <si>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</si>
  <si>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</si>
  <si>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</si>
  <si>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</si>
  <si>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</si>
  <si>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</si>
  <si>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</si>
  <si>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</si>
  <si>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</si>
  <si>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</si>
  <si>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</si>
  <si>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</si>
  <si>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</si>
  <si>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</si>
  <si>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</si>
  <si>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</si>
  <si>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</si>
  <si>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</si>
  <si>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</si>
  <si>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</si>
  <si>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</si>
  <si>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</si>
  <si>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</si>
  <si>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</si>
  <si>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</si>
  <si>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</si>
  <si>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</si>
  <si>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</si>
  <si>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</si>
  <si>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</si>
  <si>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</si>
  <si>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</si>
  <si>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</si>
  <si>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</si>
  <si>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</si>
  <si>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</si>
  <si>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</si>
  <si>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</si>
  <si>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</si>
  <si>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</si>
  <si>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</si>
  <si>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</si>
  <si>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</si>
  <si>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</si>
  <si>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</si>
  <si>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</si>
  <si>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</si>
  <si>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</si>
  <si>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</si>
  <si>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</si>
  <si>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</si>
  <si>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</si>
  <si>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</si>
  <si>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</si>
  <si>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</si>
  <si>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</si>
  <si>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</si>
  <si>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</si>
  <si>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</si>
  <si>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</si>
  <si>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</si>
  <si>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</si>
  <si>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</si>
  <si>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</si>
  <si>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</si>
  <si>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</si>
  <si>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</si>
  <si>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</si>
  <si>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</si>
  <si>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</si>
  <si>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</si>
  <si>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</si>
  <si>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</si>
  <si>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</si>
  <si>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</si>
  <si>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</si>
  <si>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</si>
  <si>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</si>
  <si>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</si>
  <si>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</si>
  <si>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</si>
  <si>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</si>
  <si>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</si>
  <si>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</si>
  <si>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</si>
  <si>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</si>
  <si>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</si>
  <si>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</si>
  <si>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</si>
  <si>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</si>
  <si>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</si>
  <si>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</si>
  <si>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</si>
  <si>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</si>
  <si>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</si>
  <si>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</si>
  <si>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</si>
  <si>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</si>
  <si>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</si>
  <si>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</si>
  <si>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</si>
  <si>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</si>
  <si>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</si>
  <si>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</si>
  <si>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</si>
  <si>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</si>
  <si>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</si>
  <si>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</si>
  <si>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</si>
  <si>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</si>
  <si>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</si>
  <si>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</si>
  <si>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</si>
  <si>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</si>
  <si>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</si>
  <si>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</si>
  <si>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</si>
  <si>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</si>
  <si>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</si>
  <si>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</si>
  <si>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</si>
  <si>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</si>
  <si>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</si>
  <si>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</si>
  <si>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</si>
  <si>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</si>
  <si>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</si>
  <si>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</si>
  <si>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</si>
  <si>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</si>
  <si>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</si>
  <si>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</si>
  <si>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</si>
  <si>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</si>
  <si>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</si>
  <si>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</si>
  <si>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</si>
  <si>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</si>
  <si>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</si>
  <si>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</si>
  <si>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</si>
  <si>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</si>
  <si>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</si>
  <si>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</si>
  <si>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</si>
  <si>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</si>
  <si>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</si>
  <si>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</si>
  <si>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</si>
  <si>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</si>
  <si>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</si>
  <si>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</si>
  <si>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</si>
  <si>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</si>
  <si>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</si>
  <si>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</si>
  <si>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</si>
  <si>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</si>
  <si>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</si>
  <si>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</si>
  <si>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</si>
  <si>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</si>
  <si>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</si>
  <si>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</si>
  <si>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</si>
  <si>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</si>
  <si>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</si>
  <si>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</si>
  <si>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</si>
  <si>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</si>
  <si>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</si>
  <si>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</si>
  <si>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</si>
  <si>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</si>
  <si>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</si>
  <si>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</si>
  <si>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</si>
  <si>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</si>
  <si>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</si>
  <si>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</si>
  <si>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</si>
  <si>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</si>
  <si>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</si>
  <si>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</si>
  <si>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</si>
  <si>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</si>
  <si>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</si>
  <si>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</si>
  <si>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</si>
  <si>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</si>
  <si>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</si>
  <si>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</si>
  <si>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</si>
  <si>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</si>
  <si>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</si>
  <si>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</si>
  <si>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</si>
  <si>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</si>
  <si>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</si>
  <si>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</si>
  <si>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</si>
  <si>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</si>
  <si>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</si>
  <si>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</si>
  <si>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</si>
  <si>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</si>
  <si>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</si>
  <si>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</si>
  <si>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</si>
  <si>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</si>
  <si>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</si>
  <si>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</si>
  <si>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</si>
  <si>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</si>
  <si>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</si>
  <si>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</si>
  <si>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</si>
  <si>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</si>
  <si>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</si>
  <si>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</si>
  <si>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</si>
  <si>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</si>
  <si>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</si>
  <si>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</si>
  <si>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</si>
  <si>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</si>
  <si>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</si>
  <si>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</si>
  <si>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</si>
  <si>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</si>
  <si>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</si>
  <si>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</si>
  <si>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</si>
  <si>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</si>
  <si>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</si>
  <si>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</si>
  <si>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</si>
  <si>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</si>
  <si>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</si>
  <si>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</si>
  <si>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</si>
  <si>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</si>
  <si>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</si>
  <si>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</si>
  <si>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</si>
  <si>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</si>
  <si>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</si>
  <si>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</si>
  <si>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</si>
  <si>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</si>
  <si>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</si>
  <si>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</si>
  <si>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</si>
  <si>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</si>
  <si>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</si>
  <si>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</si>
  <si>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</si>
  <si>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</si>
  <si>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</si>
  <si>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</si>
  <si>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</si>
  <si>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</si>
  <si>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</si>
  <si>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</si>
  <si>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</si>
  <si>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</si>
  <si>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</si>
  <si>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</si>
  <si>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</si>
  <si>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</si>
  <si>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</si>
  <si>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</si>
  <si>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</si>
  <si>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</si>
  <si>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</si>
  <si>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</si>
  <si>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</si>
  <si>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</si>
  <si>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</si>
  <si>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</si>
  <si>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</si>
  <si>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</si>
  <si>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</si>
  <si>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</si>
  <si>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</si>
  <si>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</si>
  <si>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</si>
  <si>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</si>
  <si>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</si>
  <si>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</si>
  <si>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</si>
  <si>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</si>
  <si>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</si>
  <si>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</si>
  <si>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</si>
  <si>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</si>
  <si>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</si>
  <si>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</si>
  <si>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</si>
  <si>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</si>
  <si>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</si>
  <si>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</si>
  <si>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</si>
  <si>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</si>
  <si>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</si>
  <si>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</si>
  <si>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</si>
  <si>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</si>
  <si>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</si>
  <si>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</si>
  <si>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</si>
  <si>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</si>
  <si>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</si>
  <si>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</si>
  <si>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</si>
  <si>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</si>
  <si>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</si>
  <si>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</si>
  <si>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</si>
  <si>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</si>
  <si>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</si>
  <si>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</si>
  <si>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</si>
  <si>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</si>
  <si>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</si>
  <si>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</si>
  <si>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</si>
  <si>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</si>
  <si>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</si>
  <si>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</si>
  <si>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</si>
  <si>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</si>
  <si>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</si>
  <si>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</si>
  <si>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</si>
  <si>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</si>
  <si>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</si>
  <si>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</si>
  <si>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</si>
  <si>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</si>
  <si>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</si>
  <si>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</si>
  <si>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</si>
  <si>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</si>
  <si>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</si>
  <si>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</si>
  <si>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</si>
  <si>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</si>
  <si>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</si>
  <si>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</si>
  <si>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</si>
  <si>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</si>
  <si>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</si>
  <si>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</si>
  <si>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</si>
  <si>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</si>
  <si>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</si>
  <si>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</si>
  <si>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</si>
  <si>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</si>
  <si>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</si>
  <si>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</si>
  <si>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</si>
  <si>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</si>
  <si>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</si>
  <si>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</si>
  <si>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</si>
  <si>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</si>
  <si>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</si>
  <si>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</si>
  <si>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</si>
  <si>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</si>
  <si>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</si>
  <si>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</si>
  <si>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</si>
  <si>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</si>
  <si>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</si>
  <si>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</si>
  <si>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</si>
  <si>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</si>
  <si>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</si>
  <si>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</si>
  <si>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</si>
  <si>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</si>
  <si>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</si>
  <si>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</si>
  <si>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</si>
  <si>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</si>
  <si>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</si>
  <si>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</si>
  <si>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</si>
  <si>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</si>
  <si>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</si>
  <si>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</si>
  <si>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</si>
  <si>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</si>
  <si>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</si>
  <si>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</si>
  <si>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</si>
  <si>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</si>
  <si>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</si>
  <si>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</si>
  <si>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</si>
  <si>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</si>
  <si>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</si>
  <si>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</si>
  <si>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</si>
  <si>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</si>
  <si>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</si>
  <si>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</si>
  <si>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</si>
  <si>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</si>
  <si>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</si>
  <si>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</si>
  <si>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</si>
  <si>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</si>
  <si>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</si>
  <si>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</si>
  <si>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</si>
  <si>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</si>
  <si>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</si>
  <si>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</si>
  <si>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</si>
  <si>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</si>
  <si>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</si>
  <si>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</si>
  <si>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</si>
  <si>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</si>
  <si>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</si>
  <si>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</si>
  <si>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</si>
  <si>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</si>
  <si>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</si>
  <si>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</si>
  <si>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</si>
  <si>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</si>
  <si>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</si>
  <si>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</si>
  <si>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</si>
  <si>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</si>
  <si>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</si>
  <si>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</si>
  <si>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</si>
  <si>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</si>
  <si>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</si>
  <si>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</si>
  <si>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</si>
  <si>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</si>
  <si>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</si>
  <si>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</si>
  <si>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</si>
  <si>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</si>
  <si>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</si>
  <si>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</si>
  <si>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</si>
  <si>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</si>
  <si>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</si>
  <si>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</si>
  <si>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</si>
  <si>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</si>
  <si>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</si>
  <si>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</si>
  <si>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</si>
  <si>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</si>
  <si>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</si>
  <si>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</si>
  <si>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</si>
  <si>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</si>
  <si>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</si>
  <si>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</si>
  <si>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</si>
  <si>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</si>
  <si>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</si>
  <si>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</si>
  <si>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</si>
  <si>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</si>
  <si>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</si>
  <si>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</si>
  <si>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</si>
  <si>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</si>
  <si>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</si>
  <si>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</si>
  <si>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</si>
  <si>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</si>
  <si>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</si>
  <si>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</si>
  <si>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</si>
  <si>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</si>
  <si>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</si>
  <si>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</si>
  <si>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</si>
  <si>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</si>
  <si>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</si>
  <si>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</si>
  <si>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</si>
  <si>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</si>
  <si>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</si>
  <si>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</si>
  <si>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</si>
  <si>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</si>
  <si>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</si>
  <si>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</si>
  <si>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</si>
  <si>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</si>
  <si>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</si>
  <si>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</si>
  <si>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</si>
  <si>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</si>
  <si>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</si>
  <si>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</si>
  <si>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</si>
  <si>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</si>
  <si>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</si>
  <si>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</si>
  <si>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</si>
  <si>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</si>
  <si>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</si>
  <si>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</si>
  <si>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</si>
  <si>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</si>
  <si>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</si>
  <si>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</si>
  <si>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</si>
  <si>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</si>
  <si>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</si>
  <si>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</si>
  <si>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</si>
  <si>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</si>
  <si>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</si>
  <si>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</si>
  <si>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</si>
  <si>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</si>
  <si>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</si>
  <si>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</si>
  <si>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</si>
  <si>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</si>
  <si>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</si>
  <si>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</si>
  <si>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</si>
  <si>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</si>
  <si>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</si>
  <si>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</si>
  <si>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</si>
  <si>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</si>
  <si>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</si>
  <si>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</si>
  <si>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</si>
  <si>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</si>
  <si>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</si>
  <si>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</si>
  <si>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</si>
  <si>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</si>
  <si>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</si>
  <si>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</si>
  <si>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</si>
  <si>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</si>
  <si>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</si>
  <si>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</si>
  <si>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</si>
  <si>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</si>
  <si>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</si>
  <si>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</si>
  <si>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</si>
  <si>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</si>
  <si>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</si>
  <si>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</si>
  <si>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</si>
  <si>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</si>
  <si>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</si>
  <si>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</si>
  <si>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</si>
  <si>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</si>
  <si>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</si>
  <si>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</si>
  <si>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</si>
  <si>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</si>
  <si>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</si>
  <si>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</si>
  <si>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</si>
  <si>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</si>
  <si>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</si>
  <si>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</si>
  <si>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</si>
  <si>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</si>
  <si>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</si>
  <si>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</si>
  <si>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</si>
  <si>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</si>
  <si>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</si>
  <si>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</si>
  <si>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</si>
  <si>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</si>
  <si>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</si>
  <si>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</si>
  <si>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</si>
  <si>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</si>
  <si>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</si>
  <si>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</si>
  <si>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</si>
  <si>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</si>
  <si>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</si>
  <si>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</si>
  <si>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</si>
  <si>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</si>
  <si>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</si>
  <si>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</si>
  <si>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</si>
  <si>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</si>
  <si>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</si>
  <si>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</si>
  <si>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</si>
  <si>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</si>
  <si>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</si>
  <si>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</si>
  <si>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</si>
  <si>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</si>
  <si>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</si>
  <si>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</si>
  <si>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</si>
  <si>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</si>
  <si>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</si>
  <si>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</si>
  <si>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</si>
  <si>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</si>
  <si>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</si>
  <si>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</si>
  <si>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</si>
  <si>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</si>
  <si>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</si>
  <si>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</si>
  <si>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</si>
  <si>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</si>
  <si>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</si>
  <si>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</si>
  <si>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</si>
  <si>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</si>
  <si>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</si>
  <si>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</si>
  <si>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</si>
  <si>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</si>
  <si>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</si>
  <si>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</si>
  <si>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</si>
  <si>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</si>
  <si>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</si>
  <si>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</si>
  <si>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</si>
  <si>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</si>
  <si>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</si>
  <si>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</si>
  <si>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</si>
  <si>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</si>
  <si>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</si>
  <si>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</si>
  <si>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</si>
  <si>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</si>
  <si>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</si>
  <si>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</si>
  <si>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</si>
  <si>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</si>
  <si>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</si>
  <si>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</si>
  <si>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</si>
  <si>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</si>
  <si>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</si>
  <si>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</si>
  <si>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</si>
  <si>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</si>
  <si>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</si>
  <si>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</si>
  <si>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</si>
  <si>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</si>
  <si>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</si>
  <si>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</si>
  <si>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</si>
  <si>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</si>
  <si>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</si>
  <si>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</si>
  <si>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</si>
  <si>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</si>
  <si>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</si>
  <si>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</si>
  <si>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</si>
  <si>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</si>
  <si>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</si>
  <si>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</si>
  <si>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</si>
  <si>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</si>
  <si>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</si>
  <si>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</si>
  <si>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</si>
  <si>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</si>
  <si>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</si>
  <si>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</si>
  <si>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</si>
  <si>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</si>
  <si>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</si>
  <si>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</si>
  <si>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</si>
  <si>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</si>
  <si>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</si>
  <si>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</si>
  <si>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</si>
  <si>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</si>
  <si>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</si>
  <si>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</si>
  <si>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</si>
  <si>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</si>
  <si>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</si>
  <si>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</si>
  <si>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</si>
  <si>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</si>
  <si>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</si>
  <si>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</si>
  <si>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</si>
  <si>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</si>
  <si>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</si>
  <si>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</si>
  <si>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</si>
  <si>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</si>
  <si>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</si>
  <si>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</si>
  <si>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</si>
  <si>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</si>
  <si>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</si>
  <si>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</si>
  <si>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</si>
  <si>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</si>
  <si>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</si>
  <si>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</si>
  <si>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</si>
  <si>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</si>
  <si>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</si>
  <si>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</si>
  <si>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</si>
  <si>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</si>
  <si>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</si>
  <si>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</si>
  <si>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</si>
  <si>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</si>
  <si>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</si>
  <si>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</si>
  <si>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</si>
  <si>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</si>
  <si>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</si>
  <si>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</si>
  <si>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</si>
  <si>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</si>
  <si>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</si>
  <si>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</si>
  <si>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</si>
  <si>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</si>
  <si>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</si>
  <si>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</si>
  <si>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</si>
  <si>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</si>
  <si>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</si>
  <si>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</si>
  <si>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</si>
  <si>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</si>
  <si>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</si>
  <si>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</si>
  <si>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</si>
  <si>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</si>
  <si>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</si>
  <si>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</si>
  <si>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</si>
  <si>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</si>
  <si>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</si>
  <si>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</si>
  <si>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</si>
  <si>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</si>
  <si>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</si>
  <si>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</si>
  <si>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</si>
  <si>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</si>
  <si>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</si>
  <si>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</si>
  <si>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</si>
  <si>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</si>
  <si>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</si>
  <si>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</si>
  <si>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</si>
  <si>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</si>
  <si>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</si>
  <si>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</si>
  <si>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</si>
  <si>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</si>
  <si>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</si>
  <si>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</si>
  <si>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</si>
  <si>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</si>
  <si>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</si>
  <si>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</si>
  <si>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</si>
  <si>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</si>
  <si>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</si>
  <si>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</si>
  <si>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</si>
  <si>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</si>
  <si>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</si>
  <si>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</si>
  <si>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</si>
  <si>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</si>
  <si>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</si>
  <si>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</si>
  <si>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</si>
  <si>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</si>
  <si>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</si>
  <si>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</si>
  <si>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</si>
  <si>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</si>
  <si>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</si>
  <si>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</si>
  <si>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</si>
  <si>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</si>
  <si>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</si>
  <si>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</si>
  <si>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</si>
  <si>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</si>
  <si>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</si>
  <si>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</si>
  <si>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</si>
  <si>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</si>
  <si>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</si>
  <si>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</si>
  <si>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</si>
  <si>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</si>
  <si>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</si>
  <si>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</si>
  <si>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</si>
  <si>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</si>
  <si>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</si>
  <si>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</si>
  <si>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</si>
  <si>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</si>
  <si>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</si>
  <si>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</si>
  <si>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</si>
  <si>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</si>
  <si>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</si>
  <si>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</si>
  <si>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</si>
  <si>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</si>
  <si>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</si>
  <si>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</si>
  <si>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</si>
  <si>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</si>
  <si>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</si>
  <si>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</si>
  <si>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</si>
  <si>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</si>
  <si>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</si>
  <si>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</si>
  <si>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</si>
  <si>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</si>
  <si>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</si>
  <si>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</si>
  <si>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</si>
  <si>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</si>
  <si>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</si>
  <si>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</si>
  <si>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</si>
  <si>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</si>
  <si>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</si>
  <si>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</si>
  <si>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</si>
  <si>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</si>
  <si>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</si>
  <si>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</si>
  <si>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</si>
  <si>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</si>
  <si>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</si>
  <si>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</si>
  <si>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</si>
  <si>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</si>
  <si>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</si>
  <si>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</si>
  <si>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</si>
  <si>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</si>
  <si>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</si>
  <si>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</si>
  <si>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</si>
  <si>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</si>
  <si>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</si>
  <si>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</si>
  <si>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</si>
  <si>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</si>
  <si>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</si>
  <si>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</si>
  <si>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</si>
  <si>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</si>
  <si>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</si>
  <si>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</si>
  <si>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</si>
  <si>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</si>
  <si>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</si>
  <si>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</si>
  <si>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</si>
  <si>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</si>
  <si>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</si>
  <si>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</si>
  <si>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</si>
  <si>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</si>
  <si>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</si>
  <si>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</si>
  <si>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</si>
  <si>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</si>
  <si>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</si>
  <si>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</si>
  <si>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</si>
  <si>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</si>
  <si>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</si>
  <si>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</si>
  <si>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</si>
  <si>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</si>
  <si>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</si>
  <si>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</si>
  <si>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</si>
  <si>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</si>
  <si>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</si>
  <si>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</si>
  <si>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</si>
  <si>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</si>
  <si>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</si>
  <si>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</si>
  <si>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</si>
  <si>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</si>
  <si>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</si>
  <si>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</si>
  <si>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</si>
  <si>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</si>
  <si>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</si>
  <si>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</si>
  <si>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</si>
  <si>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</si>
  <si>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</si>
  <si>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</si>
  <si>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</si>
  <si>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</si>
  <si>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</si>
  <si>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</si>
  <si>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</si>
  <si>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</si>
  <si>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</si>
  <si>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</si>
  <si>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</si>
  <si>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</si>
  <si>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</si>
  <si>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</si>
  <si>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</si>
  <si>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</si>
  <si>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</si>
  <si>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</si>
  <si>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</si>
  <si>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</si>
  <si>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</si>
  <si>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</si>
  <si>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</si>
  <si>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</si>
  <si>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</si>
  <si>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</si>
  <si>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</si>
  <si>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</si>
  <si>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</si>
  <si>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</si>
  <si>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</si>
  <si>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</si>
  <si>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</si>
  <si>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</si>
  <si>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</si>
  <si>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</si>
  <si>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</si>
  <si>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</si>
  <si>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</si>
  <si>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</si>
  <si>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</si>
  <si>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</si>
  <si>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</si>
  <si>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</si>
  <si>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</si>
  <si>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</si>
  <si>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</si>
  <si>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</si>
  <si>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</si>
  <si>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</si>
  <si>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</si>
  <si>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</si>
  <si>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</si>
  <si>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</si>
  <si>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</si>
  <si>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</si>
  <si>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</si>
  <si>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</si>
  <si>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</si>
  <si>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</si>
  <si>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</si>
  <si>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</si>
  <si>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</si>
  <si>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</si>
  <si>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</si>
  <si>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</si>
  <si>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</si>
  <si>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</si>
  <si>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</si>
  <si>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</si>
  <si>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</si>
  <si>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</si>
  <si>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</si>
  <si>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</si>
  <si>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</si>
  <si>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</si>
  <si>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</si>
  <si>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</si>
  <si>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</si>
  <si>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</si>
  <si>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</si>
  <si>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</si>
  <si>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</si>
  <si>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</si>
  <si>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</si>
  <si>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</si>
  <si>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</si>
  <si>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</si>
  <si>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</si>
  <si>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</si>
  <si>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</si>
  <si>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</si>
  <si>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</si>
  <si>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</si>
  <si>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</si>
  <si>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</si>
  <si>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</si>
  <si>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</si>
  <si>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</si>
  <si>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</si>
  <si>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</si>
  <si>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</si>
  <si>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</si>
  <si>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</si>
  <si>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</si>
  <si>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</si>
  <si>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</si>
  <si>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</si>
  <si>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</si>
  <si>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</si>
  <si>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</si>
  <si>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</si>
  <si>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</si>
  <si>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</si>
  <si>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</si>
  <si>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</si>
  <si>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</si>
  <si>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</si>
  <si>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</si>
  <si>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</si>
  <si>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</si>
  <si>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</si>
  <si>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</si>
  <si>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</si>
  <si>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</si>
  <si>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</si>
  <si>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</si>
  <si>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</si>
  <si>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</si>
  <si>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</si>
  <si>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</si>
  <si>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</si>
  <si>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</si>
  <si>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</si>
  <si>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</si>
  <si>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</si>
  <si>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</si>
  <si>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</si>
  <si>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</si>
  <si>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</si>
  <si>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</si>
  <si>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</si>
  <si>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</si>
  <si>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</si>
  <si>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</si>
  <si>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</si>
  <si>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</si>
  <si>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</si>
  <si>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</si>
  <si>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</si>
  <si>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</si>
  <si>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</si>
  <si>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</si>
  <si>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</si>
  <si>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</si>
  <si>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</si>
  <si>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</si>
  <si>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</si>
  <si>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</si>
  <si>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</si>
  <si>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</si>
  <si>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</si>
  <si>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</si>
  <si>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</si>
  <si>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</si>
  <si>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</si>
  <si>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</si>
  <si>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</si>
  <si>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</si>
  <si>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</si>
  <si>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</si>
  <si>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</si>
  <si>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</si>
  <si>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</si>
  <si>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</si>
  <si>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</si>
  <si>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</si>
  <si>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</si>
  <si>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</si>
  <si>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</si>
  <si>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</si>
  <si>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</si>
  <si>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</si>
  <si>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</si>
  <si>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</si>
  <si>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</si>
  <si>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</si>
  <si>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</si>
  <si>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</si>
  <si>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</si>
  <si>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</si>
  <si>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</si>
  <si>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</si>
  <si>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</si>
  <si>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</si>
  <si>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</si>
  <si>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</si>
  <si>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</si>
  <si>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</si>
  <si>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</si>
  <si>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</si>
  <si>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</si>
  <si>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</si>
  <si>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</si>
  <si>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</si>
  <si>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</si>
  <si>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</si>
  <si>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</si>
  <si>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</si>
  <si>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</si>
  <si>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</si>
  <si>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</si>
  <si>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</si>
  <si>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</si>
  <si>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</si>
  <si>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</si>
  <si>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</si>
  <si>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</si>
  <si>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</si>
  <si>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</si>
  <si>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</si>
  <si>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</si>
  <si>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</si>
  <si>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</si>
  <si>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</si>
  <si>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</si>
  <si>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</si>
  <si>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</si>
  <si>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</si>
  <si>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</si>
  <si>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</si>
  <si>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</si>
  <si>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</si>
  <si>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</si>
  <si>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</si>
  <si>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</si>
  <si>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</si>
  <si>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</si>
  <si>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</si>
  <si>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</si>
  <si>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</si>
  <si>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</si>
  <si>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</si>
  <si>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</si>
  <si>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</si>
  <si>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</si>
  <si>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</si>
  <si>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</si>
  <si>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</si>
  <si>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</si>
  <si>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</si>
  <si>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</si>
  <si>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</si>
  <si>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</si>
  <si>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</si>
  <si>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</si>
  <si>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</si>
  <si>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</si>
  <si>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</si>
  <si>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</si>
  <si>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</si>
  <si>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</si>
  <si>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</si>
  <si>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</si>
  <si>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</si>
  <si>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</si>
  <si>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</si>
  <si>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</si>
  <si>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</si>
  <si>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</si>
  <si>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</si>
  <si>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</si>
  <si>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</si>
  <si>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</si>
  <si>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</si>
  <si>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</si>
  <si>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</si>
  <si>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</si>
  <si>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</si>
  <si>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</si>
  <si>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</si>
  <si>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</si>
  <si>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</si>
  <si>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</si>
  <si>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</si>
  <si>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</si>
  <si>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</si>
  <si>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</si>
  <si>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</si>
  <si>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</si>
  <si>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</si>
  <si>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</si>
  <si>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</si>
  <si>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</si>
  <si>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</si>
  <si>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</si>
  <si>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</si>
  <si>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</si>
  <si>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</si>
  <si>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</si>
  <si>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</si>
  <si>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</si>
  <si>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</si>
  <si>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</si>
  <si>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</si>
  <si>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</si>
  <si>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</si>
  <si>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</si>
  <si>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</si>
  <si>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</si>
  <si>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</si>
  <si>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</si>
  <si>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</si>
  <si>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</si>
  <si>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</si>
  <si>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</si>
  <si>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</si>
  <si>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</si>
  <si>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</si>
  <si>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</si>
  <si>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</si>
  <si>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</si>
  <si>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</si>
  <si>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</si>
  <si>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</si>
  <si>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</si>
  <si>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</si>
  <si>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</si>
  <si>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</si>
  <si>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</si>
  <si>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</si>
  <si>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</si>
  <si>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</si>
  <si>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</si>
  <si>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</si>
  <si>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</si>
  <si>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</si>
  <si>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</si>
  <si>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</si>
  <si>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</si>
  <si>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</si>
  <si>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</si>
  <si>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</si>
  <si>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</si>
  <si>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</si>
  <si>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</si>
  <si>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</si>
  <si>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</si>
  <si>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</si>
  <si>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</si>
  <si>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</si>
  <si>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</si>
  <si>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</si>
  <si>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</si>
  <si>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</si>
  <si>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</si>
  <si>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</si>
  <si>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</si>
  <si>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</si>
  <si>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</si>
  <si>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</si>
  <si>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</si>
  <si>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</si>
  <si>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</si>
  <si>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</si>
  <si>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</si>
  <si>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</si>
  <si>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</si>
  <si>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</si>
  <si>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</si>
  <si>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</si>
  <si>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</si>
  <si>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</si>
  <si>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</si>
  <si>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</si>
  <si>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</si>
  <si>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</si>
  <si>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</si>
  <si>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</si>
  <si>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</si>
  <si>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</si>
  <si>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</si>
  <si>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</si>
  <si>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</si>
  <si>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</si>
  <si>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</si>
  <si>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</si>
  <si>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</si>
  <si>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</si>
  <si>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</si>
  <si>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</si>
  <si>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</si>
  <si>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</si>
  <si>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</si>
  <si>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</si>
  <si>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</si>
  <si>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</si>
  <si>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</si>
  <si>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</si>
  <si>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</si>
  <si>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</si>
  <si>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</si>
  <si>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</si>
  <si>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</si>
  <si>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</si>
  <si>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</si>
  <si>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</si>
  <si>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</si>
  <si>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</si>
  <si>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</si>
  <si>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</si>
  <si>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</si>
  <si>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</si>
  <si>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</si>
  <si>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</si>
  <si>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</si>
  <si>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</si>
  <si>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</si>
  <si>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</si>
  <si>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</si>
  <si>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</si>
  <si>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</si>
  <si>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</si>
  <si>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</si>
  <si>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</si>
  <si>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</si>
  <si>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</si>
  <si>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</si>
  <si>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</si>
  <si>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</si>
  <si>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</si>
  <si>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</si>
  <si>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</si>
  <si>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</si>
  <si>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</si>
  <si>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</si>
  <si>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</si>
  <si>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</si>
  <si>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</si>
  <si>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</si>
  <si>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</si>
  <si>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</si>
  <si>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</si>
  <si>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</si>
  <si>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</si>
  <si>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</si>
  <si>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</si>
  <si>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</si>
  <si>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</si>
  <si>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</si>
  <si>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</si>
  <si>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</si>
  <si>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</si>
  <si>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</si>
  <si>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</si>
  <si>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</si>
  <si>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</si>
  <si>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</si>
  <si>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</si>
  <si>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</si>
  <si>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</si>
  <si>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</si>
  <si>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</si>
  <si>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</si>
  <si>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</si>
  <si>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</si>
  <si>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</si>
  <si>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</si>
  <si>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</si>
  <si>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</si>
  <si>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</si>
  <si>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</si>
  <si>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</si>
  <si>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</si>
  <si>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</si>
  <si>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</si>
  <si>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</si>
  <si>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</si>
  <si>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</si>
  <si>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</si>
  <si>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</si>
  <si>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</si>
  <si>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</si>
  <si>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</si>
  <si>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</si>
  <si>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</si>
  <si>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</si>
  <si>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</si>
  <si>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</si>
  <si>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</si>
  <si>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</si>
  <si>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</si>
  <si>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</si>
  <si>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</si>
  <si>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</si>
  <si>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</si>
  <si>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</si>
  <si>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</si>
  <si>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</si>
  <si>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</si>
  <si>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</si>
  <si>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</si>
  <si>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</si>
  <si>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</si>
  <si>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</si>
  <si>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</si>
  <si>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</si>
  <si>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</si>
  <si>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</si>
  <si>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</si>
  <si>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</si>
  <si>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</si>
  <si>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</si>
  <si>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</si>
  <si>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</si>
  <si>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</si>
  <si>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</si>
  <si>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</si>
  <si>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</si>
  <si>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</si>
  <si>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</si>
  <si>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</si>
  <si>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</si>
  <si>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</si>
  <si>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</si>
  <si>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</si>
  <si>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</si>
  <si>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</si>
  <si>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</si>
  <si>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</si>
  <si>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</si>
  <si>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</si>
  <si>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</si>
  <si>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</si>
  <si>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</si>
  <si>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</si>
  <si>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</si>
  <si>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</si>
  <si>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</si>
  <si>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</si>
  <si>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</si>
  <si>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</si>
  <si>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</si>
  <si>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</si>
  <si>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</si>
  <si>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</si>
  <si>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</si>
  <si>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</si>
  <si>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</si>
  <si>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</si>
  <si>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</si>
  <si>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</si>
  <si>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</si>
  <si>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</si>
  <si>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</si>
  <si>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</si>
  <si>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</si>
  <si>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</si>
  <si>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</si>
  <si>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</si>
  <si>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</si>
  <si>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</si>
  <si>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</si>
  <si>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</si>
  <si>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</si>
  <si>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</si>
  <si>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</si>
  <si>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</si>
  <si>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</si>
  <si>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</si>
  <si>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</si>
  <si>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</si>
  <si>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</si>
  <si>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</si>
  <si>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</si>
  <si>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</si>
  <si>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</si>
  <si>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</si>
  <si>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</si>
  <si>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</si>
  <si>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</si>
  <si>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</si>
  <si>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</si>
  <si>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</si>
  <si>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</si>
  <si>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</si>
  <si>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</si>
  <si>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</si>
  <si>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</si>
  <si>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</si>
  <si>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</si>
  <si>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</si>
  <si>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</si>
  <si>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</si>
  <si>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</si>
  <si>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</si>
  <si>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</si>
  <si>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</si>
  <si>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</si>
  <si>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</si>
  <si>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</si>
  <si>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</si>
  <si>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</si>
  <si>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</si>
  <si>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</si>
  <si>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</si>
  <si>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</si>
  <si>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</si>
  <si>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</si>
  <si>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</si>
  <si>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</si>
  <si>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</si>
  <si>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</si>
  <si>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</si>
  <si>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</si>
  <si>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</si>
  <si>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</si>
  <si>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</si>
  <si>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</si>
  <si>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</si>
  <si>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</si>
  <si>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</si>
  <si>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</si>
  <si>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</si>
  <si>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</si>
  <si>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</si>
  <si>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</si>
  <si>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</si>
  <si>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</si>
  <si>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</si>
  <si>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</si>
  <si>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</si>
  <si>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</si>
  <si>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</si>
  <si>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</si>
  <si>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</si>
  <si>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</si>
  <si>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</si>
  <si>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</si>
  <si>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</si>
  <si>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</si>
  <si>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</si>
  <si>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</si>
  <si>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</si>
  <si>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</si>
  <si>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</si>
  <si>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</si>
  <si>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</si>
  <si>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</si>
  <si>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</si>
  <si>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</si>
  <si>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</si>
  <si>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</si>
  <si>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</si>
  <si>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</si>
  <si>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</si>
  <si>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</si>
  <si>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</si>
  <si>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</si>
  <si>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</si>
  <si>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</si>
  <si>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</si>
  <si>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</si>
  <si>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</si>
  <si>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</si>
  <si>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</si>
  <si>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</si>
  <si>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</si>
  <si>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</si>
  <si>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</si>
  <si>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</si>
  <si>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</si>
  <si>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</si>
  <si>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</si>
  <si>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</si>
  <si>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</si>
  <si>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</si>
  <si>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</si>
  <si>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</si>
  <si>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</si>
  <si>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</si>
  <si>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</si>
  <si>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</si>
  <si>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</si>
  <si>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</si>
  <si>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</si>
  <si>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</si>
  <si>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</si>
  <si>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</si>
  <si>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</si>
  <si>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</si>
  <si>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</si>
  <si>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</si>
  <si>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</si>
  <si>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</si>
  <si>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</si>
  <si>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</si>
  <si>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</si>
  <si>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</si>
  <si>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</si>
  <si>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</si>
  <si>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</si>
  <si>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</si>
  <si>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</si>
  <si>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</si>
  <si>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</si>
  <si>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</si>
  <si>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</si>
  <si>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</si>
  <si>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</si>
  <si>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</si>
  <si>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</si>
  <si>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</si>
  <si>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</si>
  <si>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</si>
  <si>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</si>
  <si>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</si>
  <si>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</si>
  <si>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</si>
  <si>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</si>
  <si>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</si>
  <si>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</si>
  <si>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</si>
  <si>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</si>
  <si>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</si>
  <si>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</si>
  <si>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</si>
  <si>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</si>
  <si>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</si>
  <si>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</si>
  <si>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</si>
  <si>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</si>
  <si>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</si>
  <si>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</si>
  <si>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</si>
  <si>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</si>
  <si>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</si>
  <si>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</si>
  <si>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</si>
  <si>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</si>
  <si>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</si>
  <si>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</si>
  <si>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</si>
  <si>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</si>
  <si>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</si>
  <si>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</si>
  <si>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</si>
  <si>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</si>
  <si>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</si>
  <si>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</si>
  <si>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</si>
  <si>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</si>
  <si>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</si>
  <si>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</si>
  <si>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</si>
  <si>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</si>
  <si>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</si>
  <si>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</si>
  <si>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</si>
  <si>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</si>
  <si>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</si>
  <si>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</si>
  <si>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</si>
  <si>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</si>
  <si>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</si>
  <si>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</si>
  <si>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</si>
  <si>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</si>
  <si>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</si>
  <si>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</si>
  <si>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</si>
  <si>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</si>
  <si>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</si>
  <si>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</si>
  <si>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</si>
  <si>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</si>
  <si>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</si>
  <si>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</si>
  <si>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</si>
  <si>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</si>
  <si>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</si>
  <si>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</si>
  <si>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</si>
  <si>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</si>
  <si>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</si>
  <si>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</si>
  <si>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</si>
  <si>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</si>
  <si>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</si>
  <si>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</si>
  <si>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</si>
  <si>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</si>
  <si>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</si>
  <si>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</si>
  <si>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</si>
  <si>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</si>
  <si>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</si>
  <si>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</si>
  <si>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</si>
  <si>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</si>
  <si>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</si>
  <si>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</si>
  <si>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</si>
  <si>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</si>
  <si>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</si>
  <si>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</si>
  <si>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</si>
  <si>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</si>
  <si>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</si>
  <si>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</si>
  <si>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</si>
  <si>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</si>
  <si>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</si>
  <si>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</si>
  <si>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</si>
  <si>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</si>
  <si>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</si>
  <si>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</si>
  <si>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</si>
  <si>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</si>
  <si>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</si>
  <si>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</si>
  <si>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</si>
  <si>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</si>
  <si>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</si>
  <si>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</si>
  <si>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</si>
  <si>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</si>
  <si>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</si>
  <si>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</si>
  <si>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</si>
  <si>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</si>
  <si>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</si>
  <si>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</si>
  <si>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</si>
  <si>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</si>
  <si>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</si>
  <si>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</si>
  <si>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</si>
  <si>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</si>
  <si>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</si>
  <si>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</si>
  <si>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</si>
  <si>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</si>
  <si>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</si>
  <si>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</si>
  <si>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</si>
  <si>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</si>
  <si>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</si>
  <si>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</si>
  <si>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</si>
  <si>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</si>
  <si>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</si>
  <si>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</si>
  <si>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</si>
  <si>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</si>
  <si>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</si>
  <si>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</si>
  <si>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</si>
  <si>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</si>
  <si>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</si>
  <si>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</si>
  <si>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</si>
  <si>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</si>
  <si>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</si>
  <si>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</si>
  <si>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</si>
  <si>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</si>
  <si>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</si>
  <si>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</si>
  <si>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</si>
  <si>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</si>
  <si>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</si>
  <si>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</si>
  <si>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</si>
  <si>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</si>
  <si>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</si>
  <si>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</si>
  <si>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</si>
  <si>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</si>
  <si>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</si>
  <si>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</si>
  <si>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</si>
  <si>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</si>
  <si>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</si>
  <si>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</si>
  <si>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</si>
  <si>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</si>
  <si>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</si>
  <si>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</si>
  <si>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</si>
  <si>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</si>
  <si>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</si>
  <si>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</si>
  <si>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</si>
  <si>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</si>
  <si>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</si>
  <si>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</si>
  <si>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</si>
  <si>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</si>
  <si>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</si>
  <si>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</si>
  <si>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</si>
  <si>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</si>
  <si>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</si>
  <si>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</si>
  <si>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</si>
  <si>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</si>
  <si>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</si>
  <si>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</si>
  <si>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</si>
  <si>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</si>
  <si>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</si>
  <si>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</si>
  <si>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</si>
  <si>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</si>
  <si>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</si>
  <si>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</si>
  <si>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</si>
  <si>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</si>
  <si>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</si>
  <si>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</si>
  <si>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</si>
  <si>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</si>
  <si>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</si>
  <si>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</si>
  <si>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</si>
  <si>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</si>
  <si>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</si>
  <si>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</si>
  <si>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</si>
  <si>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</si>
  <si>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</si>
  <si>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</si>
  <si>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</si>
  <si>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</si>
  <si>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</si>
  <si>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</si>
  <si>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</si>
  <si>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</si>
  <si>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</si>
  <si>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</si>
  <si>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</si>
  <si>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</si>
  <si>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</si>
  <si>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</si>
  <si>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</si>
  <si>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</si>
  <si>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</si>
  <si>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</si>
  <si>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</si>
  <si>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</si>
  <si>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</si>
  <si>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</si>
  <si>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</si>
  <si>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</si>
  <si>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</si>
  <si>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</si>
  <si>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</si>
  <si>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</si>
  <si>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</si>
  <si>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</si>
  <si>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</si>
  <si>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</si>
  <si>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</si>
  <si>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</si>
  <si>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</si>
  <si>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</si>
  <si>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</si>
  <si>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</si>
  <si>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</si>
  <si>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</si>
  <si>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</si>
  <si>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</si>
  <si>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</si>
  <si>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</si>
  <si>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</si>
  <si>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</si>
  <si>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</si>
  <si>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</si>
  <si>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</si>
  <si>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</si>
  <si>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</si>
  <si>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</si>
  <si>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</si>
  <si>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</si>
  <si>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</si>
  <si>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</si>
  <si>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</si>
  <si>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</si>
  <si>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</si>
  <si>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</si>
  <si>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</si>
  <si>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</si>
  <si>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</si>
  <si>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</si>
  <si>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</si>
  <si>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</si>
  <si>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</si>
  <si>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</si>
  <si>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</si>
  <si>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</si>
  <si>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</si>
  <si>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</si>
  <si>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</si>
  <si>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</si>
  <si>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</si>
  <si>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</si>
  <si>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</si>
  <si>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</si>
  <si>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</si>
  <si>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</si>
  <si>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</si>
  <si>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</si>
  <si>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</si>
  <si>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</si>
  <si>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</si>
  <si>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</si>
  <si>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</si>
  <si>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</si>
  <si>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</si>
  <si>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</si>
  <si>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</si>
  <si>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</si>
  <si>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</si>
  <si>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</si>
  <si>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</si>
  <si>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</si>
  <si>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</si>
  <si>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</si>
  <si>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</si>
  <si>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</si>
  <si>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</si>
  <si>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</si>
  <si>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</si>
  <si>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</si>
  <si>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</si>
  <si>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</si>
  <si>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</si>
  <si>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</si>
  <si>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</si>
  <si>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</si>
  <si>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</si>
  <si>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</si>
  <si>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</si>
  <si>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</si>
  <si>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</si>
  <si>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</si>
  <si>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</si>
  <si>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</si>
  <si>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</si>
  <si>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</si>
  <si>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</si>
  <si>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</si>
  <si>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</si>
  <si>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</si>
  <si>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</si>
  <si>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</si>
  <si>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</si>
  <si>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</si>
  <si>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</si>
  <si>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</si>
  <si>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</si>
  <si>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</si>
  <si>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</si>
  <si>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</si>
  <si>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</si>
  <si>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</si>
  <si>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</si>
  <si>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</si>
  <si>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</si>
  <si>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</si>
  <si>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</si>
  <si>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</si>
  <si>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</si>
  <si>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</si>
  <si>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</si>
  <si>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</si>
  <si>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</si>
  <si>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</si>
  <si>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</si>
  <si>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</si>
  <si>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</si>
  <si>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</si>
  <si>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</si>
  <si>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</si>
  <si>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</si>
  <si>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</si>
  <si>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</si>
  <si>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</si>
  <si>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</si>
  <si>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</si>
  <si>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</si>
  <si>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</si>
  <si>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</si>
  <si>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</si>
  <si>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</si>
  <si>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</si>
  <si>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</si>
  <si>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</si>
  <si>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</si>
  <si>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</si>
  <si>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</si>
  <si>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</si>
  <si>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</si>
  <si>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</si>
  <si>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</si>
  <si>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</si>
  <si>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</si>
  <si>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</si>
  <si>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</si>
  <si>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</si>
  <si>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</si>
  <si>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</si>
  <si>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</si>
  <si>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</si>
  <si>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</si>
  <si>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</si>
  <si>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</si>
  <si>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</si>
  <si>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</si>
  <si>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</si>
  <si>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</si>
  <si>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</si>
  <si>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</si>
  <si>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</si>
  <si>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</si>
  <si>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</si>
  <si>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</si>
  <si>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</si>
  <si>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</si>
  <si>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</si>
  <si>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</si>
  <si>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</si>
  <si>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</si>
  <si>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</si>
  <si>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</si>
  <si>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</si>
  <si>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</si>
  <si>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</si>
  <si>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</si>
  <si>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</si>
  <si>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</si>
  <si>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</si>
  <si>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</si>
  <si>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</si>
  <si>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</si>
  <si>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</si>
  <si>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</si>
  <si>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</si>
  <si>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</si>
  <si>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</si>
  <si>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</si>
  <si>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</si>
  <si>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</si>
  <si>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</si>
  <si>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</si>
  <si>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</si>
  <si>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</si>
  <si>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</si>
  <si>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</si>
  <si>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</si>
  <si>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</si>
  <si>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</si>
  <si>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</si>
  <si>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</si>
  <si>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</si>
  <si>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</si>
  <si>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</si>
  <si>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</si>
  <si>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</si>
  <si>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</si>
  <si>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</si>
  <si>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</si>
  <si>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</si>
  <si>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</si>
  <si>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</si>
  <si>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</si>
  <si>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</si>
  <si>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</si>
  <si>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</si>
  <si>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</si>
  <si>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</si>
  <si>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</si>
  <si>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</si>
  <si>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</si>
  <si>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</si>
  <si>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</si>
  <si>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</si>
  <si>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</si>
  <si>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</si>
  <si>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</si>
  <si>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</si>
  <si>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</si>
  <si>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</si>
  <si>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</si>
  <si>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</si>
  <si>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</si>
  <si>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</si>
  <si>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</si>
  <si>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</si>
  <si>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</si>
  <si>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</si>
  <si>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</si>
  <si>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</si>
  <si>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</si>
  <si>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</si>
  <si>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</si>
  <si>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</si>
  <si>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</si>
  <si>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</si>
  <si>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</si>
  <si>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</si>
  <si>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</si>
  <si>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</si>
  <si>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</si>
  <si>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</si>
  <si>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</si>
  <si>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</si>
  <si>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</si>
  <si>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</si>
  <si>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</si>
  <si>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</si>
  <si>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</si>
  <si>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</si>
  <si>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</si>
  <si>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</si>
  <si>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</si>
  <si>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</si>
  <si>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</si>
  <si>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</si>
  <si>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</si>
  <si>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</si>
  <si>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</si>
  <si>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</si>
  <si>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</si>
  <si>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</si>
  <si>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</si>
  <si>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</si>
  <si>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</si>
  <si>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</si>
  <si>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</si>
  <si>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</si>
  <si>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</si>
  <si>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</si>
  <si>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</si>
  <si>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</si>
  <si>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</si>
  <si>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</si>
  <si>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</si>
  <si>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</si>
  <si>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</si>
  <si>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</si>
  <si>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</si>
  <si>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</si>
  <si>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</si>
  <si>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</si>
  <si>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</si>
  <si>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</si>
  <si>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</si>
  <si>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</si>
  <si>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</si>
  <si>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</si>
  <si>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</si>
  <si>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</si>
  <si>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</si>
  <si>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</si>
  <si>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</si>
  <si>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</si>
  <si>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</si>
  <si>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</si>
  <si>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</si>
  <si>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</si>
  <si>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</si>
  <si>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</si>
  <si>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</si>
  <si>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</si>
  <si>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</si>
  <si>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</si>
  <si>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</si>
  <si>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</si>
  <si>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</si>
  <si>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</si>
  <si>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</si>
  <si>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</si>
  <si>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</si>
  <si>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</si>
  <si>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</si>
  <si>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</si>
  <si>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</si>
  <si>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</si>
  <si>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</si>
  <si>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</si>
  <si>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</si>
  <si>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</si>
  <si>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</si>
  <si>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</si>
  <si>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</si>
  <si>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</si>
  <si>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</si>
  <si>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</si>
  <si>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</si>
  <si>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</si>
  <si>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</si>
  <si>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</si>
  <si>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</si>
  <si>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</si>
  <si>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</si>
  <si>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</si>
  <si>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</si>
  <si>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</si>
  <si>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</si>
  <si>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</si>
  <si>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</si>
  <si>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</si>
  <si>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</si>
  <si>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</si>
  <si>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</si>
  <si>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</si>
  <si>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</si>
  <si>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</si>
  <si>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</si>
  <si>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</si>
  <si>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</si>
  <si>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</si>
  <si>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</si>
  <si>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</si>
  <si>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</si>
  <si>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</si>
  <si>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</si>
  <si>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</si>
  <si>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</si>
  <si>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</si>
  <si>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</si>
  <si>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</si>
  <si>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</si>
  <si>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</si>
  <si>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</si>
  <si>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</si>
  <si>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</si>
  <si>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</si>
  <si>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</si>
  <si>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</si>
  <si>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</si>
  <si>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</si>
  <si>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</si>
  <si>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</si>
  <si>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</si>
  <si>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</si>
  <si>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</si>
  <si>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</si>
  <si>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</si>
  <si>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</si>
  <si>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</si>
  <si>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</si>
  <si>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</si>
  <si>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</si>
  <si>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</si>
  <si>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</si>
  <si>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</si>
  <si>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</si>
  <si>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</si>
  <si>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</si>
  <si>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</si>
  <si>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</si>
  <si>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</si>
  <si>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</si>
  <si>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</si>
  <si>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</si>
  <si>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</si>
  <si>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</si>
  <si>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</si>
  <si>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</si>
  <si>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</si>
  <si>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</si>
  <si>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</si>
  <si>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</si>
  <si>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</si>
  <si>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</si>
  <si>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</si>
  <si>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</si>
  <si>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</si>
  <si>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</si>
  <si>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</si>
  <si>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</si>
  <si>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</si>
  <si>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</si>
  <si>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</si>
  <si>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</si>
  <si>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</si>
  <si>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</si>
  <si>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</si>
  <si>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</si>
  <si>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</si>
  <si>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</si>
  <si>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</si>
  <si>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</si>
  <si>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</si>
  <si>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</si>
  <si>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</si>
  <si>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</si>
  <si>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</si>
  <si>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</si>
  <si>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</si>
  <si>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</si>
  <si>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</si>
  <si>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</si>
  <si>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</si>
  <si>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</si>
  <si>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</si>
  <si>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</si>
  <si>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</si>
  <si>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</si>
  <si>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</si>
  <si>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</si>
  <si>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</si>
  <si>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</si>
  <si>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</si>
  <si>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</si>
  <si>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</si>
  <si>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</si>
  <si>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</si>
  <si>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</si>
  <si>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</si>
  <si>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</si>
  <si>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</si>
  <si>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</si>
  <si>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</si>
  <si>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</si>
  <si>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</si>
  <si>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</si>
  <si>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</si>
  <si>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</si>
  <si>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</si>
  <si>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</si>
  <si>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</si>
  <si>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</si>
  <si>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</si>
  <si>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</si>
  <si>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</si>
  <si>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</si>
  <si>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</si>
  <si>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</si>
  <si>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</si>
  <si>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</si>
  <si>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</si>
  <si>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</si>
  <si>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</si>
  <si>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</si>
  <si>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</si>
  <si>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</si>
  <si>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</si>
  <si>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</si>
  <si>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</si>
  <si>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</si>
  <si>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</si>
  <si>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</si>
  <si>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</si>
  <si>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</si>
  <si>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</si>
  <si>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</si>
  <si>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</si>
  <si>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</si>
  <si>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</si>
  <si>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</si>
  <si>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</si>
  <si>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</si>
  <si>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</si>
  <si>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</si>
  <si>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</si>
  <si>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</si>
  <si>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</si>
  <si>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</si>
  <si>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</si>
  <si>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</si>
  <si>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</si>
  <si>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</si>
  <si>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</si>
  <si>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</si>
  <si>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</si>
  <si>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</si>
  <si>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</si>
  <si>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</si>
  <si>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</si>
  <si>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</si>
  <si>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</si>
  <si>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</si>
  <si>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</si>
  <si>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</si>
  <si>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</si>
  <si>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</si>
  <si>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</si>
  <si>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</si>
  <si>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</si>
  <si>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</si>
  <si>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</si>
  <si>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</si>
  <si>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</si>
  <si>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</si>
  <si>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</si>
  <si>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</si>
  <si>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</si>
  <si>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</si>
  <si>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</si>
  <si>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</si>
  <si>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</si>
  <si>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</si>
  <si>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</si>
  <si>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</si>
  <si>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</si>
  <si>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</si>
  <si>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</si>
  <si>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</si>
  <si>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</si>
  <si>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</si>
  <si>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</si>
  <si>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</si>
  <si>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</si>
  <si>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</si>
  <si>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</si>
  <si>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</si>
  <si>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</si>
  <si>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</si>
  <si>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</si>
  <si>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</si>
  <si>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</si>
  <si>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</si>
  <si>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</si>
  <si>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</si>
  <si>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</si>
  <si>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</si>
  <si>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</si>
  <si>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</si>
  <si>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</si>
  <si>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</si>
  <si>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</si>
  <si>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</si>
  <si>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</si>
  <si>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</si>
  <si>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</si>
  <si>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</si>
  <si>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</si>
  <si>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</si>
  <si>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</si>
  <si>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</si>
  <si>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</si>
  <si>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</si>
  <si>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</si>
  <si>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</si>
  <si>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</si>
  <si>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</si>
  <si>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</si>
  <si>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</si>
  <si>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</si>
  <si>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</si>
  <si>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</si>
  <si>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</si>
  <si>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</si>
  <si>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</si>
  <si>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</si>
  <si>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</si>
  <si>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</si>
  <si>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</si>
  <si>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</si>
  <si>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</si>
  <si>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</si>
  <si>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</si>
  <si>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</si>
  <si>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</si>
  <si>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</si>
  <si>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</si>
  <si>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</si>
  <si>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</si>
  <si>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</si>
  <si>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</si>
  <si>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</si>
  <si>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</si>
  <si>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</si>
  <si>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</si>
  <si>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</si>
  <si>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</si>
  <si>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</si>
  <si>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</si>
  <si>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</si>
  <si>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</si>
  <si>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</si>
  <si>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</si>
  <si>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</si>
  <si>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</si>
  <si>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</si>
  <si>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</si>
  <si>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</si>
  <si>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</si>
  <si>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</si>
  <si>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</si>
  <si>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</si>
  <si>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</si>
  <si>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</si>
  <si>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</si>
  <si>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</si>
  <si>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</si>
  <si>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</si>
  <si>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</si>
  <si>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</si>
  <si>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</si>
  <si>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</si>
  <si>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</si>
  <si>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</si>
  <si>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</si>
  <si>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</si>
  <si>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</si>
  <si>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</si>
  <si>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</si>
  <si>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</si>
  <si>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</si>
  <si>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</si>
  <si>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</si>
  <si>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</si>
  <si>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</si>
  <si>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</si>
  <si>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</si>
  <si>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</si>
  <si>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</si>
  <si>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</si>
  <si>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</si>
  <si>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</si>
  <si>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</si>
  <si>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</si>
  <si>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</si>
  <si>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</si>
  <si>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</si>
  <si>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</si>
  <si>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</si>
  <si>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</si>
  <si>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</si>
  <si>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</si>
  <si>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</si>
  <si>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</si>
  <si>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</si>
  <si>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</si>
  <si>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</si>
  <si>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</si>
  <si>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</si>
  <si>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</si>
  <si>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</si>
  <si>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</si>
  <si>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</si>
  <si>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</si>
  <si>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</si>
  <si>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</si>
  <si>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</si>
  <si>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</si>
  <si>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</si>
  <si>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</si>
  <si>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</si>
  <si>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</si>
  <si>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</si>
  <si>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</si>
  <si>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</si>
  <si>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</si>
  <si>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</si>
  <si>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</si>
  <si>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</si>
  <si>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</si>
  <si>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</si>
  <si>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</si>
  <si>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</si>
  <si>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</si>
  <si>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</si>
  <si>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</si>
  <si>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</si>
  <si>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</si>
  <si>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</si>
  <si>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</si>
  <si>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</si>
  <si>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</si>
  <si>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</si>
  <si>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</si>
  <si>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</si>
  <si>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</si>
  <si>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</si>
  <si>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</si>
  <si>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</si>
  <si>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</si>
  <si>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</si>
  <si>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</si>
  <si>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</si>
  <si>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</si>
  <si>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</si>
  <si>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</si>
  <si>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</si>
  <si>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</si>
  <si>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</si>
  <si>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</si>
  <si>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</si>
  <si>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</si>
  <si>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</si>
  <si>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</si>
  <si>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</si>
  <si>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</si>
  <si>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</si>
  <si>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</si>
  <si>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</si>
  <si>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</si>
  <si>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</si>
  <si>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</si>
  <si>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</si>
  <si>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</si>
  <si>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</si>
  <si>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</si>
  <si>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</si>
  <si>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</si>
  <si>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</si>
  <si>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</si>
  <si>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</si>
  <si>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</si>
  <si>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</si>
  <si>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</si>
  <si>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</si>
  <si>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</si>
  <si>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</si>
  <si>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</si>
  <si>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</si>
  <si>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</si>
  <si>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</si>
  <si>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</si>
  <si>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</si>
  <si>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</si>
  <si>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</si>
  <si>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</si>
  <si>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</si>
  <si>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</si>
  <si>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</si>
  <si>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</si>
  <si>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</si>
  <si>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</si>
  <si>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</si>
  <si>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</si>
  <si>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</si>
  <si>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</si>
  <si>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</si>
  <si>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</si>
  <si>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</si>
  <si>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</si>
  <si>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</si>
  <si>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</si>
  <si>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</si>
  <si>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</si>
  <si>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</si>
  <si>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</si>
  <si>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</si>
  <si>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</si>
  <si>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</si>
  <si>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</si>
  <si>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</si>
  <si>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</si>
  <si>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</si>
  <si>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</si>
  <si>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</si>
  <si>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</si>
  <si>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</si>
  <si>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</si>
  <si>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</si>
  <si>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</si>
  <si>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</si>
  <si>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</si>
  <si>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</si>
  <si>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</si>
  <si>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</si>
  <si>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</si>
  <si>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</si>
  <si>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</si>
  <si>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</si>
  <si>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</si>
  <si>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</si>
  <si>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</si>
  <si>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</si>
  <si>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</si>
  <si>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</si>
  <si>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</si>
  <si>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</si>
  <si>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</si>
  <si>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</si>
  <si>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</si>
  <si>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</si>
  <si>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</si>
  <si>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</si>
  <si>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</si>
  <si>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</si>
  <si>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</si>
  <si>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</si>
  <si>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</si>
  <si>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</si>
  <si>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</si>
  <si>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</si>
  <si>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</si>
  <si>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</si>
  <si>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</si>
  <si>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</si>
  <si>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</si>
  <si>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</si>
  <si>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</si>
  <si>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</si>
  <si>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</si>
  <si>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</si>
  <si>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</si>
  <si>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</si>
  <si>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</si>
  <si>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</si>
  <si>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</si>
  <si>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</si>
  <si>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</si>
  <si>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</si>
  <si>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</si>
  <si>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</si>
  <si>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</si>
  <si>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</si>
  <si>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</si>
  <si>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</si>
  <si>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</si>
  <si>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</si>
  <si>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</si>
  <si>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</si>
  <si>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</si>
  <si>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</si>
  <si>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</si>
  <si>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</si>
  <si>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</si>
  <si>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</si>
  <si>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</si>
  <si>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</si>
  <si>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</si>
  <si>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</si>
  <si>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</si>
  <si>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</si>
  <si>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</si>
  <si>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</si>
  <si>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</si>
  <si>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</si>
  <si>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</si>
  <si>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</si>
  <si>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</si>
  <si>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</si>
  <si>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</si>
  <si>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</si>
  <si>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</si>
  <si>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</si>
  <si>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</si>
  <si>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</si>
  <si>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</si>
  <si>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</si>
  <si>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</si>
  <si>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</si>
  <si>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</si>
  <si>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</si>
  <si>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</si>
  <si>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</si>
  <si>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</si>
  <si>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</si>
  <si>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</si>
  <si>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</si>
  <si>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</si>
  <si>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</si>
  <si>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</si>
  <si>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</si>
  <si>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</si>
  <si>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</si>
  <si>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</si>
  <si>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</si>
  <si>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</si>
  <si>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</si>
  <si>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</si>
  <si>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</si>
  <si>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</si>
  <si>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</si>
  <si>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</si>
  <si>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</si>
  <si>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</si>
  <si>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</si>
  <si>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</si>
  <si>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</si>
  <si>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</si>
  <si>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</si>
  <si>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</si>
  <si>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</si>
  <si>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</si>
  <si>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</si>
  <si>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</si>
  <si>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</si>
  <si>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</si>
  <si>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</si>
  <si>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</si>
  <si>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</si>
  <si>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</si>
  <si>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</si>
  <si>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</si>
  <si>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</si>
  <si>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</si>
  <si>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</si>
  <si>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</si>
  <si>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</si>
  <si>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</si>
  <si>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</si>
  <si>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</si>
  <si>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</si>
  <si>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</si>
  <si>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</si>
  <si>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</si>
  <si>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</si>
  <si>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</si>
  <si>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</si>
  <si>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</si>
  <si>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</si>
  <si>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</si>
  <si>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</si>
  <si>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</si>
  <si>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</si>
  <si>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</si>
  <si>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</si>
  <si>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</si>
  <si>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</si>
  <si>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</si>
  <si>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</si>
  <si>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</si>
  <si>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</si>
  <si>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</si>
  <si>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</si>
  <si>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</si>
  <si>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</si>
  <si>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</si>
  <si>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</si>
  <si>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</si>
  <si>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</si>
  <si>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</si>
  <si>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</si>
  <si>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</si>
  <si>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</si>
  <si>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</si>
  <si>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</si>
  <si>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</si>
  <si>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</si>
  <si>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</si>
  <si>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</si>
  <si>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</si>
  <si>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</si>
  <si>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</si>
  <si>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</si>
  <si>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</si>
  <si>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</si>
  <si>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</si>
  <si>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</si>
  <si>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</si>
  <si>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</si>
  <si>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</si>
  <si>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</si>
  <si>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</si>
  <si>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</si>
  <si>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</si>
  <si>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</si>
  <si>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</si>
  <si>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</si>
  <si>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</si>
  <si>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</si>
  <si>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</si>
  <si>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</si>
  <si>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</si>
  <si>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</si>
  <si>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</si>
  <si>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</si>
  <si>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</si>
  <si>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</si>
  <si>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</si>
  <si>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</si>
  <si>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</si>
  <si>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</si>
  <si>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</si>
  <si>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</si>
  <si>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</si>
  <si>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</si>
  <si>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</si>
  <si>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</si>
  <si>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</si>
  <si>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</si>
  <si>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</si>
  <si>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</si>
  <si>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</si>
  <si>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</si>
  <si>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</si>
  <si>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</si>
  <si>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</si>
  <si>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</si>
  <si>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</si>
  <si>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</si>
  <si>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</si>
  <si>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</si>
  <si>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</si>
  <si>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</si>
  <si>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</si>
  <si>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</si>
  <si>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</si>
  <si>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</si>
  <si>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</si>
  <si>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</si>
  <si>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</si>
  <si>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</si>
  <si>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</si>
  <si>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</si>
  <si>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</si>
  <si>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</si>
  <si>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</si>
  <si>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</si>
  <si>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</si>
  <si>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</si>
  <si>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</si>
  <si>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</si>
  <si>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</si>
  <si>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</si>
  <si>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</si>
  <si>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</si>
  <si>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</si>
  <si>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</si>
  <si>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</si>
  <si>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</si>
  <si>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</si>
  <si>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</si>
  <si>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</si>
  <si>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</si>
  <si>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</si>
  <si>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</si>
  <si>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</si>
  <si>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</si>
  <si>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</si>
  <si>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</si>
  <si>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</si>
  <si>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</si>
  <si>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</si>
  <si>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</si>
  <si>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</si>
  <si>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</si>
  <si>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</si>
  <si>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</si>
  <si>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</si>
  <si>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</si>
  <si>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</si>
  <si>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</si>
  <si>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</si>
  <si>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</si>
  <si>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</si>
  <si>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</si>
  <si>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</si>
  <si>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</si>
  <si>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</si>
  <si>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</si>
  <si>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</si>
  <si>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</si>
  <si>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</si>
  <si>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</si>
  <si>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</si>
  <si>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</si>
  <si>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</si>
  <si>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</si>
  <si>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</si>
  <si>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</si>
  <si>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</si>
  <si>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</si>
  <si>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</si>
  <si>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</si>
  <si>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</si>
  <si>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</si>
  <si>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</si>
  <si>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</si>
  <si>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</si>
  <si>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</si>
  <si>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</si>
  <si>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</si>
  <si>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</si>
  <si>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</si>
  <si>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</si>
  <si>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</si>
  <si>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</si>
  <si>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</si>
  <si>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</si>
  <si>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</si>
  <si>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</si>
  <si>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</si>
  <si>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</si>
  <si>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</si>
  <si>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</si>
  <si>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</si>
  <si>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</si>
  <si>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</si>
  <si>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</si>
  <si>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</si>
  <si>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</si>
  <si>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</si>
  <si>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</si>
  <si>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</si>
  <si>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</si>
  <si>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</si>
  <si>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</si>
  <si>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</si>
  <si>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</si>
  <si>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</si>
  <si>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</si>
  <si>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</si>
  <si>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</si>
  <si>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</si>
  <si>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</si>
  <si>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</si>
  <si>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</si>
  <si>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</si>
  <si>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</si>
  <si>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</si>
  <si>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</si>
  <si>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</si>
  <si>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</si>
  <si>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</si>
  <si>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</si>
  <si>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</si>
  <si>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</si>
  <si>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</si>
  <si>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</si>
  <si>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</si>
  <si>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</si>
  <si>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</si>
  <si>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</si>
  <si>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</si>
  <si>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</si>
  <si>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</si>
  <si>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</si>
  <si>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</si>
  <si>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</si>
  <si>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</si>
  <si>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</si>
  <si>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</si>
  <si>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</si>
  <si>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</si>
  <si>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</si>
  <si>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</si>
  <si>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</si>
  <si>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</si>
  <si>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</si>
  <si>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</si>
  <si>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</si>
  <si>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</si>
  <si>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</si>
  <si>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</si>
  <si>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</si>
  <si>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</si>
  <si>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</si>
  <si>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</si>
  <si>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</si>
  <si>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</si>
  <si>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</si>
  <si>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</si>
  <si>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</si>
  <si>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</si>
  <si>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</si>
  <si>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</si>
  <si>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</si>
  <si>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</si>
  <si>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</si>
  <si>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</si>
  <si>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</si>
  <si>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</si>
  <si>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</si>
  <si>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</si>
  <si>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</si>
  <si>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</si>
  <si>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</si>
  <si>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</si>
  <si>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</si>
  <si>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</si>
  <si>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</si>
  <si>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</si>
  <si>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</si>
  <si>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</si>
  <si>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</si>
  <si>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</si>
  <si>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</si>
  <si>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</si>
  <si>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</si>
  <si>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</si>
  <si>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</si>
  <si>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</si>
  <si>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</si>
  <si>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</si>
  <si>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</si>
  <si>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</si>
  <si>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</si>
  <si>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</si>
  <si>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</si>
  <si>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</si>
  <si>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</si>
  <si>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</si>
  <si>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</si>
  <si>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</si>
  <si>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</si>
  <si>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</si>
  <si>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</si>
  <si>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</si>
  <si>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</si>
  <si>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</si>
  <si>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</si>
  <si>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</si>
  <si>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</si>
  <si>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</si>
  <si>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</si>
  <si>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</si>
  <si>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</si>
  <si>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</si>
  <si>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</si>
  <si>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</si>
  <si>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</si>
  <si>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</si>
  <si>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</si>
  <si>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</si>
  <si>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</si>
  <si>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</si>
  <si>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</si>
  <si>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</si>
  <si>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</si>
  <si>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</si>
  <si>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</si>
  <si>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</si>
  <si>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</si>
  <si>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</si>
  <si>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</si>
  <si>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</si>
  <si>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</si>
  <si>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</si>
  <si>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</si>
  <si>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</si>
  <si>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</si>
  <si>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</si>
  <si>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</si>
  <si>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</si>
  <si>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</si>
  <si>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</si>
  <si>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</si>
  <si>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</si>
  <si>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</si>
  <si>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</si>
  <si>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</si>
  <si>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</si>
  <si>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</si>
  <si>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</si>
  <si>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</si>
  <si>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</si>
  <si>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</si>
  <si>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</si>
  <si>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</si>
  <si>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</si>
  <si>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</si>
  <si>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</si>
  <si>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</si>
  <si>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</si>
  <si>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</si>
  <si>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</si>
  <si>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</si>
  <si>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</si>
  <si>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</si>
  <si>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</si>
  <si>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</si>
  <si>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</si>
  <si>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</si>
  <si>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</si>
  <si>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</si>
  <si>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</si>
  <si>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</si>
  <si>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</si>
  <si>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</si>
  <si>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</si>
  <si>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</si>
  <si>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</si>
  <si>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</si>
  <si>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</si>
  <si>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</si>
  <si>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</si>
  <si>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</si>
  <si>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</si>
  <si>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</si>
  <si>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</si>
  <si>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</si>
  <si>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</si>
  <si>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</si>
  <si>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</si>
  <si>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</si>
  <si>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</si>
  <si>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</si>
  <si>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</si>
  <si>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</si>
  <si>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</si>
  <si>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</si>
  <si>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</si>
  <si>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</si>
  <si>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</si>
  <si>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</si>
  <si>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</si>
  <si>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</si>
  <si>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</si>
  <si>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</si>
  <si>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</si>
  <si>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</si>
  <si>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</si>
  <si>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</si>
  <si>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</si>
  <si>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</si>
  <si>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</si>
  <si>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</si>
  <si>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</si>
  <si>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</si>
  <si>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</si>
  <si>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</si>
  <si>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</si>
  <si>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</si>
  <si>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</si>
  <si>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</si>
  <si>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</si>
  <si>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</si>
  <si>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</si>
  <si>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</si>
  <si>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</si>
  <si>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</si>
  <si>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</si>
  <si>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</si>
  <si>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</si>
  <si>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</si>
  <si>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</si>
  <si>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</si>
  <si>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</si>
  <si>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</si>
  <si>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</si>
  <si>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</si>
  <si>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</si>
  <si>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</si>
  <si>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</si>
  <si>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</si>
  <si>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</si>
  <si>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</si>
  <si>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</si>
  <si>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</si>
  <si>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</si>
  <si>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</si>
  <si>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</si>
  <si>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</si>
  <si>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</si>
  <si>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</si>
  <si>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</si>
  <si>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</si>
  <si>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</si>
  <si>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</si>
  <si>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</si>
  <si>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</si>
  <si>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</si>
  <si>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</si>
  <si>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</si>
  <si>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</si>
  <si>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</si>
  <si>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</si>
  <si>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</si>
  <si>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</si>
  <si>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</si>
  <si>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</si>
  <si>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</si>
  <si>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</si>
  <si>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</si>
  <si>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</si>
  <si>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</si>
  <si>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</si>
  <si>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</si>
  <si>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</si>
  <si>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</si>
  <si>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</si>
  <si>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</si>
  <si>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</si>
  <si>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</si>
  <si>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</si>
  <si>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</si>
  <si>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</si>
  <si>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</si>
  <si>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</si>
  <si>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</si>
  <si>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</si>
  <si>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</si>
  <si>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</si>
  <si>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</si>
  <si>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</si>
  <si>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</si>
  <si>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</si>
  <si>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</si>
  <si>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</si>
  <si>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</si>
  <si>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</si>
  <si>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</si>
  <si>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</si>
  <si>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</si>
  <si>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</si>
  <si>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</si>
  <si>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</si>
  <si>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</si>
  <si>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</si>
  <si>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</si>
  <si>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</si>
  <si>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</si>
  <si>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</si>
  <si>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</si>
  <si>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</si>
  <si>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</si>
  <si>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</si>
  <si>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</si>
  <si>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</si>
  <si>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</si>
  <si>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</si>
  <si>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</si>
  <si>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</si>
  <si>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</si>
  <si>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</si>
  <si>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</si>
  <si>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</si>
  <si>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</si>
  <si>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</si>
  <si>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</si>
  <si>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</si>
  <si>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</si>
  <si>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</si>
  <si>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</si>
  <si>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</si>
  <si>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</si>
  <si>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</si>
  <si>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</si>
  <si>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</si>
  <si>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</si>
  <si>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</si>
  <si>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</si>
  <si>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</si>
  <si>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</si>
  <si>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</si>
  <si>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</si>
  <si>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</si>
  <si>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</si>
  <si>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</si>
  <si>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</si>
  <si>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</si>
  <si>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</si>
  <si>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</si>
  <si>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</si>
  <si>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</si>
  <si>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</si>
  <si>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</si>
  <si>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</si>
  <si>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</si>
  <si>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</si>
  <si>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</si>
  <si>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</si>
  <si>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</si>
  <si>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</si>
  <si>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</si>
  <si>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</si>
  <si>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</si>
  <si>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</si>
  <si>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</si>
  <si>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</si>
  <si>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</si>
  <si>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</si>
  <si>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</si>
  <si>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</si>
  <si>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</si>
  <si>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</si>
  <si>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</si>
  <si>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</si>
  <si>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</si>
  <si>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</si>
  <si>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</si>
  <si>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</si>
  <si>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</si>
  <si>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</si>
  <si>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</si>
  <si>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</si>
  <si>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</si>
  <si>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</si>
  <si>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</si>
  <si>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</si>
  <si>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</si>
  <si>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</si>
  <si>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</si>
  <si>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</si>
  <si>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</si>
  <si>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</si>
  <si>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</si>
  <si>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</si>
  <si>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</si>
  <si>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</si>
  <si>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</si>
  <si>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</si>
  <si>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</si>
  <si>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</si>
  <si>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</si>
  <si>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</si>
  <si>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</si>
  <si>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</si>
  <si>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</si>
  <si>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</si>
  <si>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</si>
  <si>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</si>
  <si>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</si>
  <si>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</si>
  <si>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</si>
  <si>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</si>
  <si>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</si>
  <si>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</si>
  <si>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</si>
  <si>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</si>
  <si>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</si>
  <si>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</si>
  <si>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</si>
  <si>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</si>
  <si>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</si>
  <si>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</si>
  <si>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</si>
  <si>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</si>
  <si>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</si>
  <si>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</si>
  <si>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</si>
  <si>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</si>
  <si>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</si>
  <si>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</si>
  <si>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</si>
  <si>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</si>
  <si>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</si>
  <si>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</si>
  <si>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</si>
  <si>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</si>
  <si>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</si>
  <si>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</si>
  <si>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</si>
  <si>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</si>
  <si>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</si>
  <si>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</si>
  <si>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</si>
  <si>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</si>
  <si>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</si>
  <si>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</si>
  <si>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</si>
  <si>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</si>
  <si>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</si>
  <si>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</si>
  <si>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</si>
  <si>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</si>
  <si>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</si>
  <si>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</si>
  <si>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</si>
  <si>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</si>
  <si>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</si>
  <si>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</si>
  <si>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</si>
  <si>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</si>
  <si>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</si>
  <si>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</si>
  <si>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</si>
  <si>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</si>
  <si>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</si>
  <si>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</si>
  <si>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</si>
  <si>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</si>
  <si>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</si>
  <si>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</si>
  <si>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</si>
  <si>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</si>
  <si>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</si>
  <si>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</si>
  <si>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</si>
  <si>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</si>
  <si>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</si>
  <si>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</si>
  <si>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</si>
  <si>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</si>
  <si>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</si>
  <si>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</si>
  <si>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</si>
  <si>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</si>
  <si>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</si>
  <si>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</si>
  <si>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</si>
  <si>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</si>
  <si>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</si>
  <si>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</si>
  <si>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</si>
  <si>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</si>
  <si>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</si>
  <si>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</si>
  <si>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</si>
  <si>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</si>
  <si>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</si>
  <si>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</si>
  <si>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</si>
  <si>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</si>
  <si>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</si>
  <si>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</si>
  <si>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</si>
  <si>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</si>
  <si>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</si>
  <si>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</si>
  <si>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</si>
  <si>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</si>
  <si>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</si>
  <si>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</si>
  <si>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</si>
  <si>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</si>
  <si>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</si>
  <si>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</si>
  <si>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</si>
  <si>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</si>
  <si>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</si>
  <si>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</si>
  <si>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</si>
  <si>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</si>
  <si>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</si>
  <si>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</si>
  <si>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</si>
  <si>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</si>
  <si>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</si>
  <si>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</si>
  <si>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</si>
  <si>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</si>
  <si>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</si>
  <si>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</si>
  <si>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</si>
  <si>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</si>
  <si>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</si>
  <si>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</si>
  <si>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</si>
  <si>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</si>
  <si>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</si>
  <si>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</si>
  <si>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</si>
  <si>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</si>
  <si>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</si>
  <si>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</si>
  <si>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</si>
  <si>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</si>
  <si>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</si>
  <si>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</si>
  <si>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</si>
  <si>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</si>
  <si>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</si>
  <si>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</si>
  <si>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</si>
  <si>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</si>
  <si>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</si>
  <si>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</si>
  <si>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</si>
  <si>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</si>
  <si>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</si>
  <si>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</si>
  <si>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</si>
  <si>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</si>
  <si>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</si>
  <si>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</si>
  <si>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</si>
  <si>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</si>
  <si>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</si>
  <si>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</si>
  <si>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</si>
  <si>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</si>
  <si>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</si>
  <si>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</si>
  <si>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</si>
  <si>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</si>
  <si>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</si>
  <si>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</si>
  <si>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</si>
  <si>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</si>
  <si>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</si>
  <si>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</si>
  <si>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</si>
  <si>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</si>
  <si>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</si>
  <si>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</si>
  <si>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</si>
  <si>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</si>
  <si>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</si>
  <si>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</si>
  <si>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</si>
  <si>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</si>
  <si>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</si>
  <si>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</si>
  <si>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</si>
  <si>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</si>
  <si>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</si>
  <si>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</si>
  <si>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</si>
  <si>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</si>
  <si>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</si>
  <si>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</si>
  <si>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</si>
  <si>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</si>
  <si>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</si>
  <si>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</si>
  <si>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</si>
  <si>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</si>
  <si>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</si>
  <si>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</si>
  <si>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</si>
  <si>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</si>
  <si>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</si>
  <si>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</si>
  <si>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</si>
  <si>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</si>
  <si>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</si>
  <si>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</si>
  <si>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</si>
  <si>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</si>
  <si>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</si>
  <si>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</si>
  <si>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</si>
  <si>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</si>
  <si>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</si>
  <si>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</si>
  <si>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</si>
  <si>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</si>
  <si>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</si>
  <si>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</si>
  <si>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</si>
  <si>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</si>
  <si>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</si>
  <si>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</si>
  <si>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</si>
  <si>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</si>
  <si>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</si>
  <si>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</si>
  <si>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</si>
  <si>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</si>
  <si>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</si>
  <si>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</si>
  <si>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</si>
  <si>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</si>
  <si>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</si>
  <si>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</si>
  <si>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</si>
  <si>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</si>
  <si>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</si>
  <si>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</si>
  <si>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</si>
  <si>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</si>
  <si>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</si>
  <si>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</si>
  <si>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</si>
  <si>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</si>
  <si>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</si>
  <si>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</si>
  <si>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</si>
  <si>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</si>
  <si>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</si>
  <si>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</si>
  <si>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</si>
  <si>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</si>
  <si>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</si>
  <si>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</si>
  <si>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</si>
  <si>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</si>
  <si>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</si>
  <si>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</si>
  <si>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</si>
  <si>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</si>
  <si>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</si>
  <si>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</si>
  <si>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</si>
  <si>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</si>
  <si>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</si>
  <si>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</si>
  <si>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</si>
  <si>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</si>
  <si>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</si>
  <si>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</si>
  <si>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</si>
  <si>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</si>
  <si>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</si>
  <si>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</si>
  <si>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</si>
  <si>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</si>
  <si>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</si>
  <si>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</si>
  <si>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</si>
  <si>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</si>
  <si>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</si>
  <si>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</si>
  <si>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</si>
  <si>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</si>
  <si>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</si>
  <si>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</si>
  <si>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</si>
  <si>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</si>
  <si>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</si>
  <si>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</si>
  <si>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</si>
  <si>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</si>
  <si>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</si>
  <si>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</si>
  <si>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</si>
  <si>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</si>
  <si>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</si>
  <si>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</si>
  <si>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</si>
  <si>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</si>
  <si>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</si>
  <si>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</si>
  <si>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</si>
  <si>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</si>
  <si>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</si>
  <si>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</si>
  <si>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</si>
  <si>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</si>
  <si>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</si>
  <si>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</si>
  <si>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</si>
  <si>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</si>
  <si>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</si>
  <si>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</si>
  <si>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</si>
  <si>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</si>
  <si>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</si>
  <si>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</si>
  <si>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</si>
  <si>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</si>
  <si>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</si>
  <si>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</si>
  <si>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</si>
  <si>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</si>
  <si>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</si>
  <si>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</si>
  <si>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</si>
  <si>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</si>
  <si>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</si>
  <si>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</si>
  <si>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</si>
  <si>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</si>
  <si>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</si>
  <si>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</si>
  <si>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</si>
  <si>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</si>
  <si>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</si>
  <si>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</si>
  <si>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</si>
  <si>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</si>
  <si>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</si>
  <si>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</si>
  <si>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</si>
  <si>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</si>
  <si>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</si>
  <si>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</si>
  <si>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</si>
  <si>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</si>
  <si>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</si>
  <si>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</si>
  <si>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</si>
  <si>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</si>
  <si>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</si>
  <si>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</si>
  <si>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</si>
  <si>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</si>
  <si>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</si>
  <si>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</si>
  <si>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</si>
  <si>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</si>
  <si>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</si>
  <si>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</si>
  <si>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</si>
  <si>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</si>
  <si>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</si>
  <si>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</si>
  <si>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</si>
  <si>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</si>
  <si>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</si>
  <si>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</si>
  <si>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</si>
  <si>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</si>
  <si>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</si>
  <si>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</si>
  <si>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</si>
  <si>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</si>
  <si>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</si>
  <si>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</si>
  <si>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</si>
  <si>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</si>
  <si>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</si>
  <si>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</si>
  <si>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</si>
  <si>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</si>
  <si>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</si>
  <si>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</si>
  <si>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</si>
  <si>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</si>
  <si>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</si>
  <si>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</si>
  <si>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</si>
  <si>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</si>
  <si>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</si>
  <si>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</si>
  <si>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</si>
  <si>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</si>
  <si>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</si>
  <si>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</si>
  <si>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</si>
  <si>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</si>
  <si>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</si>
  <si>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</si>
  <si>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</si>
  <si>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</si>
  <si>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</si>
  <si>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</si>
  <si>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</si>
  <si>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</si>
  <si>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</si>
  <si>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</si>
  <si>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</si>
  <si>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</si>
  <si>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</si>
  <si>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</si>
  <si>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</si>
  <si>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</si>
  <si>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</si>
  <si>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</si>
  <si>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</si>
  <si>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</si>
  <si>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</si>
  <si>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</si>
  <si>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</si>
  <si>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</si>
  <si>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</si>
  <si>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</si>
  <si>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</si>
  <si>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</si>
  <si>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</si>
  <si>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</si>
  <si>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</si>
  <si>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</si>
  <si>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</si>
  <si>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</si>
  <si>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</si>
  <si>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</si>
  <si>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</si>
  <si>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</si>
  <si>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</si>
  <si>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</si>
  <si>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</si>
  <si>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</si>
  <si>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</si>
  <si>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</si>
  <si>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</si>
  <si>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</si>
  <si>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</si>
  <si>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</si>
  <si>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</si>
  <si>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</si>
  <si>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</si>
  <si>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</si>
  <si>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</si>
  <si>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</si>
  <si>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</si>
  <si>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</si>
  <si>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</si>
  <si>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</si>
  <si>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</si>
  <si>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</si>
  <si>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</si>
  <si>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</si>
  <si>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</si>
  <si>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</si>
  <si>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</si>
  <si>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</si>
  <si>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</si>
  <si>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</si>
  <si>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</si>
  <si>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</si>
  <si>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</si>
  <si>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</si>
  <si>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</si>
  <si>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</si>
  <si>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</si>
  <si>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</si>
  <si>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</si>
  <si>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</si>
  <si>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</si>
  <si>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</si>
  <si>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</si>
  <si>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</si>
  <si>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</si>
  <si>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</si>
  <si>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</si>
  <si>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</si>
  <si>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</si>
  <si>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</si>
  <si>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</si>
  <si>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</si>
  <si>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</si>
  <si>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</si>
  <si>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</si>
  <si>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</si>
  <si>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</si>
  <si>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</si>
  <si>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</si>
  <si>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</si>
  <si>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</si>
  <si>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</si>
  <si>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</si>
  <si>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</si>
  <si>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County</t>
  </si>
  <si>
    <t>% Change</t>
  </si>
  <si>
    <t>Metro Area</t>
  </si>
  <si>
    <t>SE WI Area</t>
  </si>
  <si>
    <t>October Sales</t>
  </si>
  <si>
    <t>October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</si>
</sst>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sz val="8"/>
      <color rgb="FF000000"/>
      <name val="Arial"/>
      <family val="2"/>
    </font>
    <font>
      <sz val="10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617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4" fontId="11" fillId="9" borderId="0" xfId="2" applyNumberFormat="1" applyFont="1" applyFill="1"/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7"/>
  <sheetViews>
    <sheetView tabSelected="1" topLeftCell="A18" zoomScaleNormal="100" workbookViewId="0">
      <selection activeCell="AC33" sqref="AC33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hidden="1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26" width="5" style="395" customWidth="1"/>
    <col min="27" max="16384" width="8.88671875" style="395"/>
  </cols>
  <sheetData>
    <row r="1" spans="1:25" ht="12.75" customHeight="1" x14ac:dyDescent="0.4">
      <c r="A1" s="394">
        <f ca="1">TODAY()</f>
        <v>45973</v>
      </c>
      <c r="G1" s="396" t="s">
        <v>97</v>
      </c>
      <c r="H1" s="397"/>
      <c r="I1" s="397"/>
      <c r="J1" s="397"/>
      <c r="N1" s="394">
        <f ca="1">TODAY()</f>
        <v>45973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14" si="0">(+D5-B5)/B5</f>
        <v>0.28911834789515489</v>
      </c>
      <c r="F5" s="400">
        <f t="shared" ref="F5:F14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14" si="2">(+J5-H5)/H5</f>
        <v>0.13242009132420091</v>
      </c>
      <c r="L5" s="400">
        <f t="shared" ref="L5:L14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80">
        <f t="shared" si="0"/>
        <v>0.19665045921123717</v>
      </c>
      <c r="F8" s="480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80">
        <f t="shared" si="2"/>
        <v>0.1092814371257485</v>
      </c>
      <c r="L8" s="480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80">
        <f t="shared" si="4"/>
        <v>0.19665045921123717</v>
      </c>
      <c r="S8" s="480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80">
        <f t="shared" si="6"/>
        <v>0.1092814371257485</v>
      </c>
      <c r="Y8" s="480">
        <f t="shared" si="7"/>
        <v>-6.7337948395217118E-2</v>
      </c>
    </row>
    <row r="9" spans="1:25" ht="12.75" customHeight="1" x14ac:dyDescent="0.4">
      <c r="A9" s="395" t="s">
        <v>102</v>
      </c>
      <c r="B9" s="6">
        <v>2135</v>
      </c>
      <c r="C9" s="6">
        <v>2469</v>
      </c>
      <c r="D9" s="6">
        <v>2486</v>
      </c>
      <c r="E9" s="400">
        <f t="shared" si="0"/>
        <v>0.16440281030444964</v>
      </c>
      <c r="F9" s="400">
        <f t="shared" si="1"/>
        <v>6.8853786958282702E-3</v>
      </c>
      <c r="H9" s="6">
        <v>1668</v>
      </c>
      <c r="I9" s="6">
        <v>1844</v>
      </c>
      <c r="J9" s="6">
        <v>1832</v>
      </c>
      <c r="K9" s="400">
        <f t="shared" si="2"/>
        <v>9.8321342925659472E-2</v>
      </c>
      <c r="L9" s="400">
        <f t="shared" si="3"/>
        <v>-6.5075921908893707E-3</v>
      </c>
      <c r="N9" s="395" t="s">
        <v>102</v>
      </c>
      <c r="O9" s="6">
        <v>2135</v>
      </c>
      <c r="P9" s="6">
        <v>2469</v>
      </c>
      <c r="Q9" s="6">
        <v>2486</v>
      </c>
      <c r="R9" s="400">
        <f t="shared" si="4"/>
        <v>0.16440281030444964</v>
      </c>
      <c r="S9" s="400">
        <f t="shared" si="5"/>
        <v>6.8853786958282702E-3</v>
      </c>
      <c r="U9" s="6">
        <v>1668</v>
      </c>
      <c r="V9" s="6">
        <v>1844</v>
      </c>
      <c r="W9" s="6">
        <v>1832</v>
      </c>
      <c r="X9" s="400">
        <f t="shared" si="6"/>
        <v>9.8321342925659472E-2</v>
      </c>
      <c r="Y9" s="400">
        <f t="shared" si="7"/>
        <v>-6.5075921908893707E-3</v>
      </c>
    </row>
    <row r="10" spans="1:25" ht="12.75" customHeight="1" x14ac:dyDescent="0.4">
      <c r="A10" s="6" t="s">
        <v>103</v>
      </c>
      <c r="B10" s="6">
        <v>2257</v>
      </c>
      <c r="C10" s="6">
        <v>2149</v>
      </c>
      <c r="D10" s="6">
        <v>2407</v>
      </c>
      <c r="E10" s="400">
        <f t="shared" si="0"/>
        <v>6.6459902525476303E-2</v>
      </c>
      <c r="F10" s="400">
        <f t="shared" si="1"/>
        <v>0.12005583992554676</v>
      </c>
      <c r="H10" s="6">
        <v>1866</v>
      </c>
      <c r="I10" s="6">
        <v>1759</v>
      </c>
      <c r="J10" s="6">
        <v>1951</v>
      </c>
      <c r="K10" s="400">
        <f t="shared" si="2"/>
        <v>4.5551982851018219E-2</v>
      </c>
      <c r="L10" s="400">
        <f t="shared" si="3"/>
        <v>0.10915292779988629</v>
      </c>
      <c r="N10" s="6" t="s">
        <v>103</v>
      </c>
      <c r="O10" s="6">
        <v>2257</v>
      </c>
      <c r="P10" s="6">
        <v>2149</v>
      </c>
      <c r="Q10" s="6">
        <v>2407</v>
      </c>
      <c r="R10" s="400">
        <f t="shared" si="4"/>
        <v>6.6459902525476303E-2</v>
      </c>
      <c r="S10" s="400">
        <f t="shared" si="5"/>
        <v>0.12005583992554676</v>
      </c>
      <c r="U10" s="6">
        <v>1866</v>
      </c>
      <c r="V10" s="6">
        <v>1759</v>
      </c>
      <c r="W10" s="6">
        <v>1951</v>
      </c>
      <c r="X10" s="400">
        <f t="shared" si="6"/>
        <v>4.5551982851018219E-2</v>
      </c>
      <c r="Y10" s="400">
        <f t="shared" si="7"/>
        <v>0.10915292779988629</v>
      </c>
    </row>
    <row r="11" spans="1:25" ht="12.75" customHeight="1" x14ac:dyDescent="0.4">
      <c r="A11" s="395" t="s">
        <v>104</v>
      </c>
      <c r="B11" s="6">
        <v>2093</v>
      </c>
      <c r="C11" s="6">
        <v>2256</v>
      </c>
      <c r="D11" s="6">
        <v>2431</v>
      </c>
      <c r="E11" s="400">
        <f t="shared" si="0"/>
        <v>0.16149068322981366</v>
      </c>
      <c r="F11" s="400">
        <f t="shared" si="1"/>
        <v>7.7570921985815597E-2</v>
      </c>
      <c r="H11" s="6">
        <v>1734</v>
      </c>
      <c r="I11" s="6">
        <v>1831</v>
      </c>
      <c r="J11" s="6">
        <v>1828</v>
      </c>
      <c r="K11" s="400">
        <f t="shared" si="2"/>
        <v>5.4209919261822379E-2</v>
      </c>
      <c r="L11" s="400">
        <f t="shared" si="3"/>
        <v>-1.6384489350081922E-3</v>
      </c>
      <c r="N11" s="395" t="s">
        <v>104</v>
      </c>
      <c r="O11" s="6">
        <v>2093</v>
      </c>
      <c r="P11" s="6">
        <v>2256</v>
      </c>
      <c r="Q11" s="6">
        <v>2431</v>
      </c>
      <c r="R11" s="400">
        <f t="shared" si="4"/>
        <v>0.16149068322981366</v>
      </c>
      <c r="S11" s="400">
        <f t="shared" si="5"/>
        <v>7.7570921985815597E-2</v>
      </c>
      <c r="U11" s="6">
        <v>1734</v>
      </c>
      <c r="V11" s="6">
        <v>1831</v>
      </c>
      <c r="W11" s="6">
        <v>1828</v>
      </c>
      <c r="X11" s="400">
        <f t="shared" si="6"/>
        <v>5.4209919261822379E-2</v>
      </c>
      <c r="Y11" s="400">
        <f t="shared" si="7"/>
        <v>-1.6384489350081922E-3</v>
      </c>
    </row>
    <row r="12" spans="1:25" ht="13.95" customHeight="1" x14ac:dyDescent="0.4">
      <c r="A12" s="395" t="s">
        <v>105</v>
      </c>
      <c r="B12" s="6">
        <v>2363</v>
      </c>
      <c r="C12" s="6">
        <v>2320</v>
      </c>
      <c r="D12" s="6">
        <v>2196</v>
      </c>
      <c r="E12" s="400">
        <f t="shared" si="0"/>
        <v>-7.0672873465933136E-2</v>
      </c>
      <c r="F12" s="400">
        <f t="shared" si="1"/>
        <v>-5.3448275862068968E-2</v>
      </c>
      <c r="H12" s="6">
        <v>1798</v>
      </c>
      <c r="I12" s="6">
        <v>1752</v>
      </c>
      <c r="J12" s="6">
        <v>1765</v>
      </c>
      <c r="K12" s="400">
        <f t="shared" si="2"/>
        <v>-1.8353726362625139E-2</v>
      </c>
      <c r="L12" s="400">
        <f t="shared" si="3"/>
        <v>7.4200913242009128E-3</v>
      </c>
      <c r="N12" s="395" t="s">
        <v>105</v>
      </c>
      <c r="O12" s="6">
        <v>2363</v>
      </c>
      <c r="P12" s="6">
        <v>2320</v>
      </c>
      <c r="Q12" s="6">
        <v>2196</v>
      </c>
      <c r="R12" s="400">
        <f t="shared" si="4"/>
        <v>-7.0672873465933136E-2</v>
      </c>
      <c r="S12" s="400">
        <f t="shared" si="5"/>
        <v>-5.3448275862068968E-2</v>
      </c>
      <c r="U12" s="6">
        <v>1798</v>
      </c>
      <c r="V12" s="6">
        <v>1752</v>
      </c>
      <c r="W12" s="6">
        <v>1765</v>
      </c>
      <c r="X12" s="400">
        <f t="shared" si="6"/>
        <v>-1.8353726362625139E-2</v>
      </c>
      <c r="Y12" s="400">
        <f t="shared" si="7"/>
        <v>7.4200913242009128E-3</v>
      </c>
    </row>
    <row r="13" spans="1:25" ht="12.75" customHeight="1" x14ac:dyDescent="0.4">
      <c r="A13" s="395" t="s">
        <v>106</v>
      </c>
      <c r="B13" s="6">
        <v>2114</v>
      </c>
      <c r="C13" s="6">
        <v>2325</v>
      </c>
      <c r="D13" s="6">
        <v>2408</v>
      </c>
      <c r="E13" s="400">
        <f t="shared" si="0"/>
        <v>0.13907284768211919</v>
      </c>
      <c r="F13" s="400">
        <f t="shared" si="1"/>
        <v>3.5698924731182795E-2</v>
      </c>
      <c r="H13" s="6">
        <v>1542</v>
      </c>
      <c r="I13" s="6">
        <v>1513</v>
      </c>
      <c r="J13" s="6">
        <v>1616</v>
      </c>
      <c r="K13" s="400">
        <f t="shared" si="2"/>
        <v>4.7989623865110249E-2</v>
      </c>
      <c r="L13" s="400">
        <f t="shared" si="3"/>
        <v>6.8076668869795104E-2</v>
      </c>
      <c r="N13" s="395" t="s">
        <v>106</v>
      </c>
      <c r="O13" s="6">
        <v>2114</v>
      </c>
      <c r="P13" s="6">
        <v>2325</v>
      </c>
      <c r="Q13" s="6">
        <v>2408</v>
      </c>
      <c r="R13" s="400">
        <f t="shared" si="4"/>
        <v>0.13907284768211919</v>
      </c>
      <c r="S13" s="400">
        <f t="shared" si="5"/>
        <v>3.5698924731182795E-2</v>
      </c>
      <c r="U13" s="6">
        <v>1542</v>
      </c>
      <c r="V13" s="6">
        <v>1513</v>
      </c>
      <c r="W13" s="6">
        <v>1616</v>
      </c>
      <c r="X13" s="400">
        <f t="shared" si="6"/>
        <v>4.7989623865110249E-2</v>
      </c>
      <c r="Y13" s="400">
        <f t="shared" si="7"/>
        <v>6.8076668869795104E-2</v>
      </c>
    </row>
    <row r="14" spans="1:25" ht="12.75" customHeight="1" x14ac:dyDescent="0.4">
      <c r="A14" s="395" t="s">
        <v>107</v>
      </c>
      <c r="B14" s="6">
        <v>2040</v>
      </c>
      <c r="C14" s="6">
        <v>2152</v>
      </c>
      <c r="D14" s="6">
        <v>2270</v>
      </c>
      <c r="E14" s="400">
        <f t="shared" si="0"/>
        <v>0.11274509803921569</v>
      </c>
      <c r="F14" s="400">
        <f t="shared" si="1"/>
        <v>5.4832713754646843E-2</v>
      </c>
      <c r="H14" s="6">
        <v>1636</v>
      </c>
      <c r="I14" s="6">
        <v>1604</v>
      </c>
      <c r="J14" s="6">
        <v>1660</v>
      </c>
      <c r="K14" s="400">
        <f t="shared" si="2"/>
        <v>1.4669926650366748E-2</v>
      </c>
      <c r="L14" s="400">
        <f t="shared" si="3"/>
        <v>3.4912718204488775E-2</v>
      </c>
      <c r="N14" s="395" t="s">
        <v>107</v>
      </c>
      <c r="O14" s="6">
        <v>2040</v>
      </c>
      <c r="P14" s="6">
        <v>2152</v>
      </c>
      <c r="Q14" s="6">
        <v>2270</v>
      </c>
      <c r="R14" s="400">
        <f t="shared" si="4"/>
        <v>0.11274509803921569</v>
      </c>
      <c r="S14" s="400">
        <f t="shared" si="5"/>
        <v>5.4832713754646843E-2</v>
      </c>
      <c r="U14" s="6">
        <v>1636</v>
      </c>
      <c r="V14" s="6">
        <v>1604</v>
      </c>
      <c r="W14" s="6">
        <v>1660</v>
      </c>
      <c r="X14" s="400">
        <f t="shared" si="6"/>
        <v>1.4669926650366748E-2</v>
      </c>
      <c r="Y14" s="400">
        <f t="shared" si="7"/>
        <v>3.4912718204488775E-2</v>
      </c>
    </row>
    <row r="15" spans="1:25" ht="12.75" customHeight="1" x14ac:dyDescent="0.4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19201</v>
      </c>
      <c r="C18" s="395">
        <f>SUM(C5:C16)</f>
        <v>20638</v>
      </c>
      <c r="D18" s="395">
        <f>SUM(D5:D16)</f>
        <v>21490</v>
      </c>
      <c r="E18" s="400">
        <f>(+D18-B18)/B18</f>
        <v>0.11921254101348888</v>
      </c>
      <c r="F18" s="400">
        <f>(+D18-C18)/C18</f>
        <v>4.1283070064928769E-2</v>
      </c>
      <c r="H18" s="395">
        <f>SUM(H5:H16)</f>
        <v>14634</v>
      </c>
      <c r="I18" s="395">
        <f>SUM(I5:I16)</f>
        <v>15186</v>
      </c>
      <c r="J18" s="395">
        <f>SUM(J5:J16)</f>
        <v>15434</v>
      </c>
      <c r="K18" s="400">
        <f>(+J18-H18)/H18</f>
        <v>5.4667213338800057E-2</v>
      </c>
      <c r="L18" s="400">
        <f>(+J18-I18)/I18</f>
        <v>1.6330831028578956E-2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21490</v>
      </c>
      <c r="R18" s="400">
        <f>(+Q18-O18)/O18</f>
        <v>-7.5278252436152037E-3</v>
      </c>
      <c r="S18" s="400">
        <f>(+Q18-P18)/P18</f>
        <v>-6.9334372699320079E-2</v>
      </c>
      <c r="U18" s="395">
        <f>SUM(U5:U16)</f>
        <v>17263</v>
      </c>
      <c r="V18" s="395">
        <f>SUM(V5:V16)</f>
        <v>18031</v>
      </c>
      <c r="W18" s="395">
        <f>SUM(W5:W16)</f>
        <v>15434</v>
      </c>
      <c r="X18" s="400">
        <f>(+W18-U18)/U18</f>
        <v>-0.10594913977871749</v>
      </c>
      <c r="Y18" s="400">
        <f>(+W18-V18)/V18</f>
        <v>-0.14402972658199767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32" si="8">(+D23-B23)/B23</f>
        <v>0.24681238615664844</v>
      </c>
      <c r="F23" s="400">
        <f t="shared" ref="F23:F32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32" si="10">(+J23-H23)/H23</f>
        <v>0.11685116851168512</v>
      </c>
      <c r="L23" s="400">
        <f t="shared" ref="L23:L32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>
        <v>1669</v>
      </c>
      <c r="C26" s="6">
        <v>1958</v>
      </c>
      <c r="D26" s="6">
        <v>1951</v>
      </c>
      <c r="E26" s="400">
        <f t="shared" si="8"/>
        <v>0.16896345116836428</v>
      </c>
      <c r="F26" s="400">
        <f t="shared" si="9"/>
        <v>-3.5750766087844742E-3</v>
      </c>
      <c r="H26" s="6">
        <v>1240</v>
      </c>
      <c r="I26" s="6">
        <v>1462</v>
      </c>
      <c r="J26" s="6">
        <v>1384</v>
      </c>
      <c r="K26" s="400">
        <f t="shared" si="10"/>
        <v>0.11612903225806452</v>
      </c>
      <c r="L26" s="400">
        <f t="shared" si="11"/>
        <v>-5.33515731874145E-2</v>
      </c>
      <c r="N26" s="395" t="s">
        <v>101</v>
      </c>
      <c r="O26" s="6">
        <v>1669</v>
      </c>
      <c r="P26" s="6">
        <v>1958</v>
      </c>
      <c r="Q26" s="6">
        <v>1951</v>
      </c>
      <c r="R26" s="400">
        <f t="shared" si="12"/>
        <v>0.16896345116836428</v>
      </c>
      <c r="S26" s="400">
        <f t="shared" si="13"/>
        <v>-3.5750766087844742E-3</v>
      </c>
      <c r="U26" s="6">
        <v>1240</v>
      </c>
      <c r="V26" s="6">
        <v>1462</v>
      </c>
      <c r="W26" s="6">
        <v>1384</v>
      </c>
      <c r="X26" s="400">
        <f t="shared" si="14"/>
        <v>0.11612903225806452</v>
      </c>
      <c r="Y26" s="400">
        <f t="shared" si="15"/>
        <v>-5.33515731874145E-2</v>
      </c>
    </row>
    <row r="27" spans="1:25" ht="12.75" customHeight="1" x14ac:dyDescent="0.4">
      <c r="A27" s="395" t="s">
        <v>102</v>
      </c>
      <c r="B27" s="6">
        <v>1940</v>
      </c>
      <c r="C27" s="6">
        <v>2207</v>
      </c>
      <c r="D27" s="6">
        <v>2293</v>
      </c>
      <c r="E27" s="400">
        <f t="shared" si="8"/>
        <v>0.18195876288659793</v>
      </c>
      <c r="F27" s="400">
        <f t="shared" si="9"/>
        <v>3.8966923425464428E-2</v>
      </c>
      <c r="H27" s="6">
        <v>1574</v>
      </c>
      <c r="I27" s="6">
        <v>1715</v>
      </c>
      <c r="J27" s="6">
        <v>1711</v>
      </c>
      <c r="K27" s="400">
        <f t="shared" si="10"/>
        <v>8.7039390088945359E-2</v>
      </c>
      <c r="L27" s="400">
        <f t="shared" si="11"/>
        <v>-2.3323615160349854E-3</v>
      </c>
      <c r="N27" s="395" t="s">
        <v>102</v>
      </c>
      <c r="O27" s="6">
        <v>1940</v>
      </c>
      <c r="P27" s="6">
        <v>2207</v>
      </c>
      <c r="Q27" s="6">
        <v>2293</v>
      </c>
      <c r="R27" s="400">
        <f t="shared" si="12"/>
        <v>0.18195876288659793</v>
      </c>
      <c r="S27" s="400">
        <f t="shared" si="13"/>
        <v>3.8966923425464428E-2</v>
      </c>
      <c r="U27" s="6">
        <v>1574</v>
      </c>
      <c r="V27" s="6">
        <v>1715</v>
      </c>
      <c r="W27" s="6">
        <v>1711</v>
      </c>
      <c r="X27" s="400">
        <f t="shared" si="14"/>
        <v>8.7039390088945359E-2</v>
      </c>
      <c r="Y27" s="400">
        <f t="shared" si="15"/>
        <v>-2.3323615160349854E-3</v>
      </c>
    </row>
    <row r="28" spans="1:25" ht="12.75" customHeight="1" x14ac:dyDescent="0.4">
      <c r="A28" s="6" t="s">
        <v>103</v>
      </c>
      <c r="B28" s="6">
        <v>2104</v>
      </c>
      <c r="C28" s="6">
        <v>1987</v>
      </c>
      <c r="D28" s="6">
        <v>2209</v>
      </c>
      <c r="E28" s="400">
        <f t="shared" si="8"/>
        <v>4.9904942965779471E-2</v>
      </c>
      <c r="F28" s="400">
        <f t="shared" si="9"/>
        <v>0.11172622043281329</v>
      </c>
      <c r="H28" s="6">
        <v>1740</v>
      </c>
      <c r="I28" s="6">
        <v>1619</v>
      </c>
      <c r="J28" s="6">
        <v>1840</v>
      </c>
      <c r="K28" s="400">
        <f t="shared" si="10"/>
        <v>5.7471264367816091E-2</v>
      </c>
      <c r="L28" s="400">
        <f t="shared" si="11"/>
        <v>0.1365040148239654</v>
      </c>
      <c r="N28" s="6" t="s">
        <v>103</v>
      </c>
      <c r="O28" s="6">
        <v>2104</v>
      </c>
      <c r="P28" s="6">
        <v>1987</v>
      </c>
      <c r="Q28" s="6">
        <v>2209</v>
      </c>
      <c r="R28" s="400">
        <f t="shared" si="12"/>
        <v>4.9904942965779471E-2</v>
      </c>
      <c r="S28" s="400">
        <f t="shared" si="13"/>
        <v>0.11172622043281329</v>
      </c>
      <c r="U28" s="6">
        <v>1740</v>
      </c>
      <c r="V28" s="6">
        <v>1619</v>
      </c>
      <c r="W28" s="6">
        <v>1840</v>
      </c>
      <c r="X28" s="400">
        <f t="shared" si="14"/>
        <v>5.7471264367816091E-2</v>
      </c>
      <c r="Y28" s="400">
        <f t="shared" si="15"/>
        <v>0.1365040148239654</v>
      </c>
    </row>
    <row r="29" spans="1:25" ht="12.75" customHeight="1" x14ac:dyDescent="0.4">
      <c r="A29" s="395" t="s">
        <v>104</v>
      </c>
      <c r="B29" s="6">
        <v>1931</v>
      </c>
      <c r="C29" s="6">
        <v>2019</v>
      </c>
      <c r="D29" s="6">
        <v>2187</v>
      </c>
      <c r="E29" s="400">
        <f t="shared" si="8"/>
        <v>0.13257379596064214</v>
      </c>
      <c r="F29" s="400">
        <f t="shared" si="9"/>
        <v>8.3209509658246653E-2</v>
      </c>
      <c r="H29" s="6">
        <v>1644</v>
      </c>
      <c r="I29" s="6">
        <v>1723</v>
      </c>
      <c r="J29" s="6">
        <v>1710</v>
      </c>
      <c r="K29" s="400">
        <f t="shared" si="10"/>
        <v>4.0145985401459854E-2</v>
      </c>
      <c r="L29" s="400">
        <f t="shared" si="11"/>
        <v>-7.5449796865931515E-3</v>
      </c>
      <c r="N29" s="395" t="s">
        <v>104</v>
      </c>
      <c r="O29" s="6">
        <v>1931</v>
      </c>
      <c r="P29" s="6">
        <v>2019</v>
      </c>
      <c r="Q29" s="6">
        <v>2187</v>
      </c>
      <c r="R29" s="400">
        <f t="shared" si="12"/>
        <v>0.13257379596064214</v>
      </c>
      <c r="S29" s="400">
        <f t="shared" si="13"/>
        <v>8.3209509658246653E-2</v>
      </c>
      <c r="U29" s="6">
        <v>1644</v>
      </c>
      <c r="V29" s="6">
        <v>1723</v>
      </c>
      <c r="W29" s="6">
        <v>1710</v>
      </c>
      <c r="X29" s="400">
        <f t="shared" si="14"/>
        <v>4.0145985401459854E-2</v>
      </c>
      <c r="Y29" s="400">
        <f t="shared" si="15"/>
        <v>-7.5449796865931515E-3</v>
      </c>
    </row>
    <row r="30" spans="1:25" ht="12.75" customHeight="1" x14ac:dyDescent="0.4">
      <c r="A30" s="395" t="s">
        <v>105</v>
      </c>
      <c r="B30" s="6">
        <v>2170</v>
      </c>
      <c r="C30" s="6">
        <v>2120</v>
      </c>
      <c r="D30" s="6">
        <v>2010</v>
      </c>
      <c r="E30" s="400">
        <f t="shared" si="8"/>
        <v>-7.3732718894009217E-2</v>
      </c>
      <c r="F30" s="400">
        <f t="shared" si="9"/>
        <v>-5.1886792452830191E-2</v>
      </c>
      <c r="H30" s="6">
        <v>1697</v>
      </c>
      <c r="I30" s="6">
        <v>1646</v>
      </c>
      <c r="J30" s="6">
        <v>1641</v>
      </c>
      <c r="K30" s="400">
        <f t="shared" si="10"/>
        <v>-3.2999410724808484E-2</v>
      </c>
      <c r="L30" s="400">
        <f t="shared" si="11"/>
        <v>-3.0376670716889429E-3</v>
      </c>
      <c r="N30" s="395" t="s">
        <v>105</v>
      </c>
      <c r="O30" s="6">
        <v>2170</v>
      </c>
      <c r="P30" s="6">
        <v>2120</v>
      </c>
      <c r="Q30" s="6">
        <v>2010</v>
      </c>
      <c r="R30" s="400">
        <f t="shared" si="12"/>
        <v>-7.3732718894009217E-2</v>
      </c>
      <c r="S30" s="400">
        <f t="shared" si="13"/>
        <v>-5.1886792452830191E-2</v>
      </c>
      <c r="U30" s="6">
        <v>1697</v>
      </c>
      <c r="V30" s="6">
        <v>1646</v>
      </c>
      <c r="W30" s="6">
        <v>1641</v>
      </c>
      <c r="X30" s="400">
        <f t="shared" si="14"/>
        <v>-3.2999410724808484E-2</v>
      </c>
      <c r="Y30" s="400">
        <f t="shared" si="15"/>
        <v>-3.0376670716889429E-3</v>
      </c>
    </row>
    <row r="31" spans="1:25" ht="12.75" customHeight="1" x14ac:dyDescent="0.4">
      <c r="A31" s="6" t="s">
        <v>106</v>
      </c>
      <c r="B31" s="6">
        <v>1945</v>
      </c>
      <c r="C31" s="6">
        <v>2018</v>
      </c>
      <c r="D31" s="6">
        <v>2182</v>
      </c>
      <c r="E31" s="400">
        <f t="shared" si="8"/>
        <v>0.12185089974293059</v>
      </c>
      <c r="F31" s="400">
        <f t="shared" si="9"/>
        <v>8.126858275520317E-2</v>
      </c>
      <c r="H31" s="6">
        <v>1465</v>
      </c>
      <c r="I31" s="6">
        <v>1420</v>
      </c>
      <c r="J31" s="6">
        <v>1523</v>
      </c>
      <c r="K31" s="400">
        <f t="shared" si="10"/>
        <v>3.9590443686006824E-2</v>
      </c>
      <c r="L31" s="400">
        <f t="shared" si="11"/>
        <v>7.2535211267605634E-2</v>
      </c>
      <c r="N31" s="6" t="s">
        <v>106</v>
      </c>
      <c r="O31" s="6">
        <v>1945</v>
      </c>
      <c r="P31" s="6">
        <v>2018</v>
      </c>
      <c r="Q31" s="6">
        <v>2182</v>
      </c>
      <c r="R31" s="400">
        <f t="shared" si="12"/>
        <v>0.12185089974293059</v>
      </c>
      <c r="S31" s="400">
        <f t="shared" si="13"/>
        <v>8.126858275520317E-2</v>
      </c>
      <c r="U31" s="6">
        <v>1465</v>
      </c>
      <c r="V31" s="6">
        <v>1420</v>
      </c>
      <c r="W31" s="6">
        <v>1523</v>
      </c>
      <c r="X31" s="400">
        <f t="shared" si="14"/>
        <v>3.9590443686006824E-2</v>
      </c>
      <c r="Y31" s="400">
        <f t="shared" si="15"/>
        <v>7.2535211267605634E-2</v>
      </c>
    </row>
    <row r="32" spans="1:25" ht="12.75" customHeight="1" x14ac:dyDescent="0.4">
      <c r="A32" s="395" t="s">
        <v>107</v>
      </c>
      <c r="B32" s="6">
        <v>1823</v>
      </c>
      <c r="C32" s="6">
        <v>1984</v>
      </c>
      <c r="D32" s="6">
        <v>2042</v>
      </c>
      <c r="E32" s="400">
        <f t="shared" si="8"/>
        <v>0.12013165112452003</v>
      </c>
      <c r="F32" s="616">
        <f t="shared" si="9"/>
        <v>2.9233870967741934E-2</v>
      </c>
      <c r="H32" s="6">
        <v>1545</v>
      </c>
      <c r="I32" s="6">
        <v>1525</v>
      </c>
      <c r="J32" s="6">
        <v>1547</v>
      </c>
      <c r="K32" s="400">
        <f t="shared" si="10"/>
        <v>1.2944983818770227E-3</v>
      </c>
      <c r="L32" s="616">
        <f t="shared" si="11"/>
        <v>1.4426229508196721E-2</v>
      </c>
      <c r="N32" s="395" t="s">
        <v>107</v>
      </c>
      <c r="O32" s="6">
        <v>1823</v>
      </c>
      <c r="P32" s="6">
        <v>1984</v>
      </c>
      <c r="Q32" s="6">
        <v>2042</v>
      </c>
      <c r="R32" s="400">
        <f t="shared" si="12"/>
        <v>0.12013165112452003</v>
      </c>
      <c r="S32" s="400">
        <f t="shared" si="13"/>
        <v>2.9233870967741934E-2</v>
      </c>
      <c r="U32" s="6">
        <v>1545</v>
      </c>
      <c r="V32" s="6">
        <v>1525</v>
      </c>
      <c r="W32" s="6">
        <v>1547</v>
      </c>
      <c r="X32" s="400">
        <f t="shared" si="14"/>
        <v>1.2944983818770227E-3</v>
      </c>
      <c r="Y32" s="400">
        <f t="shared" si="15"/>
        <v>1.4426229508196721E-2</v>
      </c>
    </row>
    <row r="33" spans="1:30" ht="12.75" customHeight="1" x14ac:dyDescent="0.4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</row>
    <row r="34" spans="1:30" ht="12.75" customHeight="1" x14ac:dyDescent="0.4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</row>
    <row r="35" spans="1:30" ht="12.75" customHeight="1" x14ac:dyDescent="0.4"/>
    <row r="36" spans="1:30" ht="12.75" customHeight="1" x14ac:dyDescent="0.4">
      <c r="A36" s="395" t="s">
        <v>110</v>
      </c>
      <c r="B36" s="395">
        <f>SUM(B23:B34)</f>
        <v>17440</v>
      </c>
      <c r="C36" s="395">
        <f>SUM(C23:C34)</f>
        <v>18530</v>
      </c>
      <c r="D36" s="395">
        <f>SUM(D23:D34)</f>
        <v>19328</v>
      </c>
      <c r="E36" s="400">
        <f>(+D36-B36)/B36</f>
        <v>0.10825688073394496</v>
      </c>
      <c r="F36" s="616">
        <f>(+D36-C36)/C36</f>
        <v>4.3065299514301131E-2</v>
      </c>
      <c r="H36" s="395">
        <f>SUM(H23:H34)</f>
        <v>13747</v>
      </c>
      <c r="I36" s="395">
        <f>SUM(I23:I34)</f>
        <v>14145</v>
      </c>
      <c r="J36" s="395">
        <f>SUM(J23:J34)</f>
        <v>14368</v>
      </c>
      <c r="K36" s="400">
        <f>(+J36-H36)/H36</f>
        <v>4.517349239834146E-2</v>
      </c>
      <c r="L36" s="616">
        <f>(+J36-I36)/I36</f>
        <v>1.5765288087663486E-2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19328</v>
      </c>
      <c r="R36" s="400">
        <f>(+Q36-O36)/O36</f>
        <v>-1.4631659444302829E-2</v>
      </c>
      <c r="S36" s="400">
        <f>(+Q36-P36)/P36</f>
        <v>-6.4925012094823417E-2</v>
      </c>
      <c r="U36" s="395">
        <f>SUM(U23:U34)</f>
        <v>16223</v>
      </c>
      <c r="V36" s="395">
        <f>SUM(V23:V34)</f>
        <v>16800</v>
      </c>
      <c r="W36" s="395">
        <f>SUM(W23:W34)</f>
        <v>14368</v>
      </c>
      <c r="X36" s="400">
        <f>(+W36-U36)/U36</f>
        <v>-0.11434383282993281</v>
      </c>
      <c r="Y36" s="400">
        <f>(+W36-V36)/V36</f>
        <v>-0.14476190476190476</v>
      </c>
    </row>
    <row r="37" spans="1:30" ht="12.75" customHeight="1" x14ac:dyDescent="0.4">
      <c r="E37" s="400"/>
      <c r="R37" s="400"/>
    </row>
    <row r="38" spans="1:30" ht="12.75" customHeight="1" x14ac:dyDescent="0.4"/>
    <row r="39" spans="1:30" ht="12.75" customHeight="1" x14ac:dyDescent="0.4">
      <c r="A39" s="394"/>
      <c r="G39" s="398" t="s">
        <v>111</v>
      </c>
      <c r="N39" s="394"/>
      <c r="T39" s="398" t="s">
        <v>111</v>
      </c>
    </row>
    <row r="40" spans="1:30" ht="12.75" customHeight="1" x14ac:dyDescent="0.4">
      <c r="A40" s="394">
        <f ca="1">TODAY()</f>
        <v>45973</v>
      </c>
      <c r="G40" s="398" t="s">
        <v>3</v>
      </c>
      <c r="N40" s="394">
        <f ca="1">TODAY()</f>
        <v>45973</v>
      </c>
      <c r="T40" s="398" t="s">
        <v>3</v>
      </c>
    </row>
    <row r="41" spans="1:30" ht="12.75" customHeight="1" x14ac:dyDescent="0.4">
      <c r="AA41" s="4" t="s">
        <v>8166</v>
      </c>
      <c r="AB41" s="6"/>
      <c r="AC41" s="6"/>
      <c r="AD41" s="6"/>
    </row>
    <row r="42" spans="1:30" ht="12.75" customHeight="1" x14ac:dyDescent="0.4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AA42" s="599" t="s">
        <v>8162</v>
      </c>
      <c r="AB42" s="600">
        <v>2024</v>
      </c>
      <c r="AC42" s="600">
        <v>2025</v>
      </c>
      <c r="AD42" s="601" t="s">
        <v>8163</v>
      </c>
    </row>
    <row r="43" spans="1:30" ht="12.75" customHeight="1" x14ac:dyDescent="0.4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52" si="16">(+D43-B43)/B43</f>
        <v>0.25493171471927162</v>
      </c>
      <c r="F43" s="400">
        <f t="shared" ref="F43:F52" si="17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52" si="18">(+J43-H43)/H43</f>
        <v>8.7755102040816324E-2</v>
      </c>
      <c r="L43" s="400">
        <f t="shared" ref="L43:L52" si="19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0">(+Q43-O43)/O43</f>
        <v>0.25493171471927162</v>
      </c>
      <c r="S43" s="400">
        <f t="shared" ref="S43:S54" si="21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2">(+W43-U43)/U43</f>
        <v>8.7755102040816324E-2</v>
      </c>
      <c r="Y43" s="400">
        <f t="shared" ref="Y43:Y54" si="23">(+W43-V43)/V43</f>
        <v>-3.7383177570093459E-3</v>
      </c>
      <c r="AA43" s="602" t="s">
        <v>10</v>
      </c>
      <c r="AB43" s="6">
        <f>I52</f>
        <v>837</v>
      </c>
      <c r="AC43" s="6">
        <f>J52</f>
        <v>853</v>
      </c>
      <c r="AD43" s="603">
        <f>(AC43-AB43)/AB43</f>
        <v>1.9115890083632018E-2</v>
      </c>
    </row>
    <row r="44" spans="1:30" ht="12.75" customHeight="1" x14ac:dyDescent="0.4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6"/>
        <v>0.16358463726884778</v>
      </c>
      <c r="F44" s="400">
        <f t="shared" si="17"/>
        <v>9.876543209876543E-3</v>
      </c>
      <c r="H44" s="395">
        <v>534</v>
      </c>
      <c r="I44" s="395">
        <v>619</v>
      </c>
      <c r="J44" s="395">
        <v>551</v>
      </c>
      <c r="K44" s="400">
        <f t="shared" si="18"/>
        <v>3.1835205992509365E-2</v>
      </c>
      <c r="L44" s="400">
        <f t="shared" si="19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0"/>
        <v>0.16358463726884778</v>
      </c>
      <c r="S44" s="400">
        <f t="shared" si="21"/>
        <v>9.876543209876543E-3</v>
      </c>
      <c r="U44" s="395">
        <v>534</v>
      </c>
      <c r="V44" s="395">
        <v>619</v>
      </c>
      <c r="W44" s="395">
        <v>551</v>
      </c>
      <c r="X44" s="400">
        <f t="shared" si="22"/>
        <v>3.1835205992509365E-2</v>
      </c>
      <c r="Y44" s="400">
        <f t="shared" si="23"/>
        <v>-0.1098546042003231</v>
      </c>
      <c r="AA44" s="604" t="s">
        <v>16</v>
      </c>
      <c r="AB44" s="6">
        <f>I71</f>
        <v>443</v>
      </c>
      <c r="AC44" s="6">
        <f>J71</f>
        <v>451</v>
      </c>
      <c r="AD44" s="603">
        <f t="shared" ref="AD44:AD46" si="24">(AC44-AB44)/AB44</f>
        <v>1.8058690744920992E-2</v>
      </c>
    </row>
    <row r="45" spans="1:30" ht="12.75" customHeight="1" x14ac:dyDescent="0.4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6"/>
        <v>0.15731573157315731</v>
      </c>
      <c r="F45" s="400">
        <f t="shared" si="17"/>
        <v>1.348747591522158E-2</v>
      </c>
      <c r="H45" s="395">
        <v>677</v>
      </c>
      <c r="I45" s="395">
        <v>716</v>
      </c>
      <c r="J45" s="395">
        <v>683</v>
      </c>
      <c r="K45" s="400">
        <f t="shared" si="18"/>
        <v>8.8626292466765146E-3</v>
      </c>
      <c r="L45" s="400">
        <f t="shared" si="19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0"/>
        <v>0.15731573157315731</v>
      </c>
      <c r="S45" s="400">
        <f t="shared" si="21"/>
        <v>1.348747591522158E-2</v>
      </c>
      <c r="U45" s="395">
        <v>677</v>
      </c>
      <c r="V45" s="395">
        <v>716</v>
      </c>
      <c r="W45" s="395">
        <v>683</v>
      </c>
      <c r="X45" s="400">
        <f t="shared" si="22"/>
        <v>8.8626292466765146E-3</v>
      </c>
      <c r="Y45" s="400">
        <f t="shared" si="23"/>
        <v>-4.6089385474860335E-2</v>
      </c>
      <c r="AA45" s="602" t="s">
        <v>11</v>
      </c>
      <c r="AB45" s="6">
        <f>I90</f>
        <v>97</v>
      </c>
      <c r="AC45" s="6">
        <f>J90</f>
        <v>95</v>
      </c>
      <c r="AD45" s="603">
        <f t="shared" si="24"/>
        <v>-2.0618556701030927E-2</v>
      </c>
    </row>
    <row r="46" spans="1:30" ht="12.75" customHeight="1" thickBot="1" x14ac:dyDescent="0.45">
      <c r="A46" s="395" t="s">
        <v>101</v>
      </c>
      <c r="B46" s="6">
        <v>971</v>
      </c>
      <c r="C46" s="6">
        <v>1115</v>
      </c>
      <c r="D46" s="6">
        <v>1073</v>
      </c>
      <c r="E46" s="400">
        <f t="shared" si="16"/>
        <v>0.10504634397528322</v>
      </c>
      <c r="F46" s="400">
        <f t="shared" si="17"/>
        <v>-3.766816143497758E-2</v>
      </c>
      <c r="H46" s="6">
        <v>715</v>
      </c>
      <c r="I46" s="6">
        <v>881</v>
      </c>
      <c r="J46" s="6">
        <v>780</v>
      </c>
      <c r="K46" s="400">
        <f t="shared" si="18"/>
        <v>9.0909090909090912E-2</v>
      </c>
      <c r="L46" s="400">
        <f t="shared" si="19"/>
        <v>-0.11464245175936436</v>
      </c>
      <c r="N46" s="395" t="s">
        <v>101</v>
      </c>
      <c r="O46" s="6">
        <v>971</v>
      </c>
      <c r="P46" s="6">
        <v>1115</v>
      </c>
      <c r="Q46" s="6">
        <v>1073</v>
      </c>
      <c r="R46" s="400">
        <f t="shared" si="20"/>
        <v>0.10504634397528322</v>
      </c>
      <c r="S46" s="400">
        <f t="shared" si="21"/>
        <v>-3.766816143497758E-2</v>
      </c>
      <c r="U46" s="6">
        <v>715</v>
      </c>
      <c r="V46" s="6">
        <v>881</v>
      </c>
      <c r="W46" s="6">
        <v>780</v>
      </c>
      <c r="X46" s="400">
        <f t="shared" si="22"/>
        <v>9.0909090909090912E-2</v>
      </c>
      <c r="Y46" s="400">
        <f t="shared" si="23"/>
        <v>-0.11464245175936436</v>
      </c>
      <c r="AA46" s="605" t="s">
        <v>15</v>
      </c>
      <c r="AB46" s="606">
        <f>I109</f>
        <v>148</v>
      </c>
      <c r="AC46" s="606">
        <f>J109</f>
        <v>148</v>
      </c>
      <c r="AD46" s="603">
        <f t="shared" si="24"/>
        <v>0</v>
      </c>
    </row>
    <row r="47" spans="1:30" ht="12.75" customHeight="1" x14ac:dyDescent="0.4">
      <c r="A47" s="395" t="s">
        <v>102</v>
      </c>
      <c r="B47" s="6">
        <v>1061</v>
      </c>
      <c r="C47" s="6">
        <v>1194</v>
      </c>
      <c r="D47" s="6">
        <v>1242</v>
      </c>
      <c r="E47" s="400">
        <f t="shared" si="16"/>
        <v>0.17059377945334589</v>
      </c>
      <c r="F47" s="400">
        <f t="shared" si="17"/>
        <v>4.0201005025125629E-2</v>
      </c>
      <c r="H47" s="6">
        <v>906</v>
      </c>
      <c r="I47" s="6">
        <v>971</v>
      </c>
      <c r="J47" s="6">
        <v>965</v>
      </c>
      <c r="K47" s="400">
        <f t="shared" si="18"/>
        <v>6.5121412803532008E-2</v>
      </c>
      <c r="L47" s="400">
        <f t="shared" si="19"/>
        <v>-6.1791967044284241E-3</v>
      </c>
      <c r="N47" s="395" t="s">
        <v>102</v>
      </c>
      <c r="O47" s="6">
        <v>1061</v>
      </c>
      <c r="P47" s="6">
        <v>1194</v>
      </c>
      <c r="Q47" s="6">
        <v>1242</v>
      </c>
      <c r="R47" s="400">
        <f t="shared" si="20"/>
        <v>0.17059377945334589</v>
      </c>
      <c r="S47" s="400">
        <f t="shared" si="21"/>
        <v>4.0201005025125629E-2</v>
      </c>
      <c r="U47" s="6">
        <v>906</v>
      </c>
      <c r="V47" s="6">
        <v>971</v>
      </c>
      <c r="W47" s="6">
        <v>965</v>
      </c>
      <c r="X47" s="400">
        <f t="shared" si="22"/>
        <v>6.5121412803532008E-2</v>
      </c>
      <c r="Y47" s="400">
        <f t="shared" si="23"/>
        <v>-6.1791967044284241E-3</v>
      </c>
      <c r="AA47" s="602" t="s">
        <v>8164</v>
      </c>
      <c r="AB47" s="607">
        <f>SUM(AB43:AB46)</f>
        <v>1525</v>
      </c>
      <c r="AC47" s="607">
        <f>SUM(AC43:AC46)</f>
        <v>1547</v>
      </c>
      <c r="AD47" s="603">
        <f>(AC47-AB47)/AB47</f>
        <v>1.4426229508196721E-2</v>
      </c>
    </row>
    <row r="48" spans="1:30" ht="12.75" customHeight="1" x14ac:dyDescent="0.4">
      <c r="A48" s="6" t="s">
        <v>103</v>
      </c>
      <c r="B48" s="6">
        <v>1184</v>
      </c>
      <c r="C48" s="6">
        <v>1098</v>
      </c>
      <c r="D48" s="6">
        <v>1260</v>
      </c>
      <c r="E48" s="400">
        <f t="shared" si="16"/>
        <v>6.4189189189189186E-2</v>
      </c>
      <c r="F48" s="400">
        <f t="shared" si="17"/>
        <v>0.14754098360655737</v>
      </c>
      <c r="H48" s="6">
        <v>939</v>
      </c>
      <c r="I48" s="6">
        <v>895</v>
      </c>
      <c r="J48" s="6">
        <v>987</v>
      </c>
      <c r="K48" s="400">
        <f t="shared" si="18"/>
        <v>5.1118210862619806E-2</v>
      </c>
      <c r="L48" s="400">
        <f t="shared" si="19"/>
        <v>0.10279329608938548</v>
      </c>
      <c r="N48" s="6" t="s">
        <v>103</v>
      </c>
      <c r="O48" s="6">
        <v>1184</v>
      </c>
      <c r="P48" s="6">
        <v>1098</v>
      </c>
      <c r="Q48" s="6">
        <v>1260</v>
      </c>
      <c r="R48" s="400">
        <f t="shared" si="20"/>
        <v>6.4189189189189186E-2</v>
      </c>
      <c r="S48" s="400">
        <f t="shared" si="21"/>
        <v>0.14754098360655737</v>
      </c>
      <c r="U48" s="6">
        <v>939</v>
      </c>
      <c r="V48" s="6">
        <v>895</v>
      </c>
      <c r="W48" s="6">
        <v>987</v>
      </c>
      <c r="X48" s="400">
        <f t="shared" si="22"/>
        <v>5.1118210862619806E-2</v>
      </c>
      <c r="Y48" s="400">
        <f t="shared" si="23"/>
        <v>0.10279329608938548</v>
      </c>
      <c r="AA48" s="608"/>
      <c r="AB48" s="609"/>
      <c r="AC48" s="609"/>
      <c r="AD48" s="609"/>
    </row>
    <row r="49" spans="1:30" ht="12.75" customHeight="1" x14ac:dyDescent="0.4">
      <c r="A49" s="6" t="s">
        <v>104</v>
      </c>
      <c r="B49" s="6">
        <v>1130</v>
      </c>
      <c r="C49" s="6">
        <v>1115</v>
      </c>
      <c r="D49" s="6">
        <v>1226</v>
      </c>
      <c r="E49" s="480">
        <f t="shared" si="16"/>
        <v>8.4955752212389379E-2</v>
      </c>
      <c r="F49" s="480">
        <f t="shared" si="17"/>
        <v>9.9551569506726459E-2</v>
      </c>
      <c r="G49" s="11"/>
      <c r="H49" s="6">
        <v>893</v>
      </c>
      <c r="I49" s="6">
        <v>906</v>
      </c>
      <c r="J49" s="6">
        <v>929</v>
      </c>
      <c r="K49" s="480">
        <f t="shared" si="18"/>
        <v>4.0313549832026875E-2</v>
      </c>
      <c r="L49" s="480">
        <f t="shared" si="19"/>
        <v>2.5386313465783666E-2</v>
      </c>
      <c r="N49" s="6" t="s">
        <v>104</v>
      </c>
      <c r="O49" s="6">
        <v>1130</v>
      </c>
      <c r="P49" s="6">
        <v>1115</v>
      </c>
      <c r="Q49" s="6">
        <v>1226</v>
      </c>
      <c r="R49" s="480">
        <f t="shared" si="20"/>
        <v>8.4955752212389379E-2</v>
      </c>
      <c r="S49" s="480">
        <f t="shared" si="21"/>
        <v>9.9551569506726459E-2</v>
      </c>
      <c r="T49" s="11"/>
      <c r="U49" s="6">
        <v>893</v>
      </c>
      <c r="V49" s="6">
        <v>906</v>
      </c>
      <c r="W49" s="6">
        <v>929</v>
      </c>
      <c r="X49" s="480">
        <f t="shared" si="22"/>
        <v>4.0313549832026875E-2</v>
      </c>
      <c r="Y49" s="480">
        <f t="shared" si="23"/>
        <v>2.5386313465783666E-2</v>
      </c>
      <c r="AA49" s="608" t="s">
        <v>13</v>
      </c>
      <c r="AB49" s="6">
        <f>I187</f>
        <v>108</v>
      </c>
      <c r="AC49" s="6">
        <f>J187</f>
        <v>119</v>
      </c>
      <c r="AD49" s="603">
        <f t="shared" ref="AD49:AD52" si="25">(AC49-AB49)/AB49</f>
        <v>0.10185185185185185</v>
      </c>
    </row>
    <row r="50" spans="1:30" ht="12.75" customHeight="1" x14ac:dyDescent="0.4">
      <c r="A50" s="395" t="s">
        <v>105</v>
      </c>
      <c r="B50" s="6">
        <v>1310</v>
      </c>
      <c r="C50" s="6">
        <v>1211</v>
      </c>
      <c r="D50" s="6">
        <v>1188</v>
      </c>
      <c r="E50" s="400">
        <f t="shared" si="16"/>
        <v>-9.3129770992366412E-2</v>
      </c>
      <c r="F50" s="400">
        <f t="shared" si="17"/>
        <v>-1.8992568125516102E-2</v>
      </c>
      <c r="H50" s="6">
        <v>925</v>
      </c>
      <c r="I50" s="6">
        <v>882</v>
      </c>
      <c r="J50" s="6">
        <v>844</v>
      </c>
      <c r="K50" s="400">
        <f t="shared" si="18"/>
        <v>-8.7567567567567561E-2</v>
      </c>
      <c r="L50" s="400">
        <f t="shared" si="19"/>
        <v>-4.3083900226757371E-2</v>
      </c>
      <c r="N50" s="395" t="s">
        <v>105</v>
      </c>
      <c r="O50" s="6">
        <v>1310</v>
      </c>
      <c r="P50" s="6">
        <v>1211</v>
      </c>
      <c r="Q50" s="6">
        <v>1188</v>
      </c>
      <c r="R50" s="400">
        <f t="shared" si="20"/>
        <v>-9.3129770992366412E-2</v>
      </c>
      <c r="S50" s="400">
        <f t="shared" si="21"/>
        <v>-1.8992568125516102E-2</v>
      </c>
      <c r="U50" s="6">
        <v>925</v>
      </c>
      <c r="V50" s="6">
        <v>882</v>
      </c>
      <c r="W50" s="6">
        <v>844</v>
      </c>
      <c r="X50" s="400">
        <f t="shared" si="22"/>
        <v>-8.7567567567567561E-2</v>
      </c>
      <c r="Y50" s="400">
        <f t="shared" si="23"/>
        <v>-4.3083900226757371E-2</v>
      </c>
      <c r="AA50" s="602" t="s">
        <v>12</v>
      </c>
      <c r="AB50" s="6">
        <f>I128</f>
        <v>216</v>
      </c>
      <c r="AC50" s="6">
        <f>J128</f>
        <v>218</v>
      </c>
      <c r="AD50" s="603">
        <f t="shared" si="25"/>
        <v>9.2592592592592587E-3</v>
      </c>
    </row>
    <row r="51" spans="1:30" ht="12.75" customHeight="1" x14ac:dyDescent="0.4">
      <c r="A51" s="395" t="s">
        <v>106</v>
      </c>
      <c r="B51" s="6">
        <v>1194</v>
      </c>
      <c r="C51" s="6">
        <v>1156</v>
      </c>
      <c r="D51" s="6">
        <v>1278</v>
      </c>
      <c r="E51" s="400">
        <f t="shared" si="16"/>
        <v>7.0351758793969849E-2</v>
      </c>
      <c r="F51" s="400">
        <f t="shared" si="17"/>
        <v>0.10553633217993079</v>
      </c>
      <c r="H51" s="6">
        <v>838</v>
      </c>
      <c r="I51" s="6">
        <v>782</v>
      </c>
      <c r="J51" s="6">
        <v>817</v>
      </c>
      <c r="K51" s="400">
        <f t="shared" si="18"/>
        <v>-2.5059665871121718E-2</v>
      </c>
      <c r="L51" s="400">
        <f t="shared" si="19"/>
        <v>4.4757033248081841E-2</v>
      </c>
      <c r="N51" s="395" t="s">
        <v>106</v>
      </c>
      <c r="O51" s="6">
        <v>1194</v>
      </c>
      <c r="P51" s="6">
        <v>1156</v>
      </c>
      <c r="Q51" s="6">
        <v>1278</v>
      </c>
      <c r="R51" s="400">
        <f t="shared" si="20"/>
        <v>7.0351758793969849E-2</v>
      </c>
      <c r="S51" s="400">
        <f t="shared" si="21"/>
        <v>0.10553633217993079</v>
      </c>
      <c r="U51" s="6">
        <v>838</v>
      </c>
      <c r="V51" s="6">
        <v>782</v>
      </c>
      <c r="W51" s="6">
        <v>817</v>
      </c>
      <c r="X51" s="400">
        <f t="shared" si="22"/>
        <v>-2.5059665871121718E-2</v>
      </c>
      <c r="Y51" s="400">
        <f t="shared" si="23"/>
        <v>4.4757033248081841E-2</v>
      </c>
      <c r="AA51" s="604" t="s">
        <v>8</v>
      </c>
      <c r="AB51" s="6">
        <f>I147</f>
        <v>176</v>
      </c>
      <c r="AC51" s="6">
        <f>J147</f>
        <v>151</v>
      </c>
      <c r="AD51" s="603">
        <f t="shared" si="25"/>
        <v>-0.14204545454545456</v>
      </c>
    </row>
    <row r="52" spans="1:30" ht="12.75" customHeight="1" thickBot="1" x14ac:dyDescent="0.45">
      <c r="A52" s="395" t="s">
        <v>107</v>
      </c>
      <c r="B52" s="6">
        <v>1106</v>
      </c>
      <c r="C52" s="6">
        <v>1192</v>
      </c>
      <c r="D52" s="6">
        <v>1209</v>
      </c>
      <c r="E52" s="400">
        <f t="shared" si="16"/>
        <v>9.3128390596745034E-2</v>
      </c>
      <c r="F52" s="400">
        <f t="shared" si="17"/>
        <v>1.4261744966442953E-2</v>
      </c>
      <c r="H52" s="6">
        <v>920</v>
      </c>
      <c r="I52" s="6">
        <v>837</v>
      </c>
      <c r="J52" s="6">
        <v>853</v>
      </c>
      <c r="K52" s="400">
        <f t="shared" si="18"/>
        <v>-7.2826086956521735E-2</v>
      </c>
      <c r="L52" s="400">
        <f t="shared" si="19"/>
        <v>1.9115890083632018E-2</v>
      </c>
      <c r="N52" s="395" t="s">
        <v>107</v>
      </c>
      <c r="O52" s="6">
        <v>1106</v>
      </c>
      <c r="P52" s="6">
        <v>1192</v>
      </c>
      <c r="Q52" s="6">
        <v>1209</v>
      </c>
      <c r="R52" s="400">
        <f t="shared" si="20"/>
        <v>9.3128390596745034E-2</v>
      </c>
      <c r="S52" s="400">
        <f t="shared" si="21"/>
        <v>1.4261744966442953E-2</v>
      </c>
      <c r="U52" s="6">
        <v>920</v>
      </c>
      <c r="V52" s="6">
        <v>837</v>
      </c>
      <c r="W52" s="6">
        <v>853</v>
      </c>
      <c r="X52" s="400">
        <f t="shared" si="22"/>
        <v>-7.2826086956521735E-2</v>
      </c>
      <c r="Y52" s="400">
        <f t="shared" si="23"/>
        <v>1.9115890083632018E-2</v>
      </c>
      <c r="AA52" s="610" t="s">
        <v>14</v>
      </c>
      <c r="AB52" s="606">
        <f>I168</f>
        <v>131</v>
      </c>
      <c r="AC52" s="606">
        <f>J168</f>
        <v>161</v>
      </c>
      <c r="AD52" s="603">
        <f t="shared" si="25"/>
        <v>0.22900763358778625</v>
      </c>
    </row>
    <row r="53" spans="1:30" ht="13.5" customHeight="1" x14ac:dyDescent="0.4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0"/>
        <v>-1</v>
      </c>
      <c r="S53" s="400">
        <f t="shared" si="21"/>
        <v>-1</v>
      </c>
      <c r="U53" s="6">
        <v>787</v>
      </c>
      <c r="V53" s="6">
        <v>726</v>
      </c>
      <c r="W53" s="6"/>
      <c r="X53" s="400">
        <f t="shared" si="22"/>
        <v>-1</v>
      </c>
      <c r="Y53" s="400">
        <f t="shared" si="23"/>
        <v>-1</v>
      </c>
      <c r="AA53" s="604" t="s">
        <v>8165</v>
      </c>
      <c r="AB53" s="611">
        <f>SUM(AB49:AB52)+AB47</f>
        <v>2156</v>
      </c>
      <c r="AC53" s="611">
        <f>SUM(AC49:AC52)+AC47</f>
        <v>2196</v>
      </c>
      <c r="AD53" s="603">
        <f>(AC53-AB53)/AB53</f>
        <v>1.8552875695732839E-2</v>
      </c>
    </row>
    <row r="54" spans="1:30" ht="12.75" customHeight="1" x14ac:dyDescent="0.4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0"/>
        <v>-1</v>
      </c>
      <c r="S54" s="400">
        <f t="shared" si="21"/>
        <v>-1</v>
      </c>
      <c r="T54"/>
      <c r="U54" s="6">
        <v>675</v>
      </c>
      <c r="V54" s="6">
        <v>761</v>
      </c>
      <c r="W54" s="6"/>
      <c r="X54" s="384">
        <f t="shared" si="22"/>
        <v>-1</v>
      </c>
      <c r="Y54" s="384">
        <f t="shared" si="23"/>
        <v>-1</v>
      </c>
      <c r="AA54" s="602"/>
      <c r="AB54" s="529"/>
      <c r="AC54" s="529"/>
      <c r="AD54" s="529"/>
    </row>
    <row r="55" spans="1:30" ht="12.75" customHeight="1" thickBot="1" x14ac:dyDescent="0.45">
      <c r="AA55" s="612" t="s">
        <v>8167</v>
      </c>
      <c r="AB55" s="613"/>
      <c r="AC55" s="613"/>
      <c r="AD55" s="613"/>
    </row>
    <row r="56" spans="1:30" ht="12.75" customHeight="1" thickBot="1" x14ac:dyDescent="0.45">
      <c r="A56" s="395" t="s">
        <v>110</v>
      </c>
      <c r="B56" s="395">
        <f>SUM(B43:B54)</f>
        <v>10227</v>
      </c>
      <c r="C56" s="395">
        <f>SUM(C43:C54)</f>
        <v>10706</v>
      </c>
      <c r="D56" s="395">
        <f>SUM(D43:D54)</f>
        <v>11173</v>
      </c>
      <c r="E56" s="400">
        <f>(+D56-B56)/B56</f>
        <v>9.2500244450963137E-2</v>
      </c>
      <c r="F56" s="400">
        <f>(+D56-C56)/C56</f>
        <v>4.3620399775826636E-2</v>
      </c>
      <c r="H56" s="395">
        <f>SUM(H43:H54)</f>
        <v>7837</v>
      </c>
      <c r="I56" s="395">
        <f>SUM(I43:I54)</f>
        <v>8024</v>
      </c>
      <c r="J56" s="395">
        <f>SUM(J43:J54)</f>
        <v>7942</v>
      </c>
      <c r="K56" s="400">
        <f>(+J56-H56)/H56</f>
        <v>1.3397983922419292E-2</v>
      </c>
      <c r="L56" s="400">
        <f>(+J56-I56)/I56</f>
        <v>-1.0219341974077766E-2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11173</v>
      </c>
      <c r="R56" s="400">
        <f>(+Q56-O56)/O56</f>
        <v>-3.61456176673568E-2</v>
      </c>
      <c r="S56" s="400">
        <f>(+Q56-P56)/P56</f>
        <v>-7.3702536892720938E-2</v>
      </c>
      <c r="U56" s="395">
        <f>SUM(U43:U54)</f>
        <v>9299</v>
      </c>
      <c r="V56" s="395">
        <f>SUM(V43:V54)</f>
        <v>9511</v>
      </c>
      <c r="W56" s="395">
        <f>SUM(W43:W54)</f>
        <v>7942</v>
      </c>
      <c r="X56" s="400">
        <f>(+W56-U56)/U56</f>
        <v>-0.14592966985697386</v>
      </c>
      <c r="Y56" s="400">
        <f>(+W56-V56)/V56</f>
        <v>-0.1649668804542109</v>
      </c>
      <c r="AA56" s="614" t="s">
        <v>8162</v>
      </c>
      <c r="AB56" s="600">
        <v>2024</v>
      </c>
      <c r="AC56" s="600">
        <v>2025</v>
      </c>
      <c r="AD56" s="601" t="s">
        <v>8163</v>
      </c>
    </row>
    <row r="57" spans="1:30" ht="12.75" customHeight="1" x14ac:dyDescent="0.4">
      <c r="AA57" s="615" t="s">
        <v>10</v>
      </c>
      <c r="AB57" s="6">
        <f>C52</f>
        <v>1192</v>
      </c>
      <c r="AC57" s="6">
        <f>D52</f>
        <v>1209</v>
      </c>
      <c r="AD57" s="603">
        <f t="shared" ref="AD57:AD61" si="26">(AC57-AB57)/AB57</f>
        <v>1.4261744966442953E-2</v>
      </c>
    </row>
    <row r="58" spans="1:30" ht="12.75" customHeight="1" x14ac:dyDescent="0.4">
      <c r="G58" s="398" t="s">
        <v>112</v>
      </c>
      <c r="T58" s="398" t="s">
        <v>112</v>
      </c>
      <c r="AA58" s="604" t="s">
        <v>16</v>
      </c>
      <c r="AB58" s="6">
        <f>C71</f>
        <v>535</v>
      </c>
      <c r="AC58" s="6">
        <f>D71</f>
        <v>528</v>
      </c>
      <c r="AD58" s="603">
        <f t="shared" si="26"/>
        <v>-1.3084112149532711E-2</v>
      </c>
    </row>
    <row r="59" spans="1:30" ht="12.75" customHeight="1" x14ac:dyDescent="0.4">
      <c r="G59" s="398" t="s">
        <v>3</v>
      </c>
      <c r="T59" s="398" t="s">
        <v>3</v>
      </c>
      <c r="AA59" s="602" t="s">
        <v>11</v>
      </c>
      <c r="AB59" s="6">
        <f>C90</f>
        <v>98</v>
      </c>
      <c r="AC59" s="6">
        <f>D90</f>
        <v>122</v>
      </c>
      <c r="AD59" s="603">
        <f t="shared" si="26"/>
        <v>0.24489795918367346</v>
      </c>
    </row>
    <row r="60" spans="1:30" ht="12.75" customHeight="1" thickBot="1" x14ac:dyDescent="0.45">
      <c r="G60" s="398"/>
      <c r="T60" s="398"/>
      <c r="AA60" s="605" t="s">
        <v>15</v>
      </c>
      <c r="AB60" s="606">
        <f>C109</f>
        <v>159</v>
      </c>
      <c r="AC60" s="606">
        <f>D109</f>
        <v>183</v>
      </c>
      <c r="AD60" s="603">
        <f>(AC60-AB60)/AB60</f>
        <v>0.15094339622641509</v>
      </c>
    </row>
    <row r="61" spans="1:30" ht="12.75" customHeight="1" x14ac:dyDescent="0.4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  <c r="AA61" s="602" t="s">
        <v>8164</v>
      </c>
      <c r="AB61" s="607">
        <f>SUM(AB57:AB60)</f>
        <v>1984</v>
      </c>
      <c r="AC61" s="607">
        <f>SUM(AC57:AC60)</f>
        <v>2042</v>
      </c>
      <c r="AD61" s="603">
        <f t="shared" si="26"/>
        <v>2.9233870967741934E-2</v>
      </c>
    </row>
    <row r="62" spans="1:30" ht="12.75" customHeight="1" x14ac:dyDescent="0.4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71" si="27">(+D62-B62)/B62</f>
        <v>0.13588850174216027</v>
      </c>
      <c r="F62" s="400">
        <f t="shared" ref="F62:F71" si="28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71" si="29">(+J62-H62)/H62</f>
        <v>0.13930348258706468</v>
      </c>
      <c r="L62" s="400">
        <f t="shared" ref="L62:L71" si="30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1">(+Q62-O62)/O62</f>
        <v>0.13588850174216027</v>
      </c>
      <c r="S62" s="400">
        <f t="shared" ref="S62:S73" si="32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3">(+W62-U62)/U62</f>
        <v>0.13930348258706468</v>
      </c>
      <c r="Y62" s="400">
        <f t="shared" ref="Y62:Y73" si="34">(+W62-V62)/V62</f>
        <v>0.14499999999999999</v>
      </c>
      <c r="AA62" s="608"/>
      <c r="AB62" s="609"/>
      <c r="AC62" s="609"/>
      <c r="AD62" s="609"/>
    </row>
    <row r="63" spans="1:30" ht="12.75" customHeight="1" x14ac:dyDescent="0.4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7"/>
        <v>9.9315068493150679E-2</v>
      </c>
      <c r="F63" s="400">
        <f t="shared" si="28"/>
        <v>3.1250000000000002E-3</v>
      </c>
      <c r="H63" s="395">
        <v>223</v>
      </c>
      <c r="I63" s="395">
        <v>225</v>
      </c>
      <c r="J63" s="395">
        <v>244</v>
      </c>
      <c r="K63" s="400">
        <f t="shared" si="29"/>
        <v>9.417040358744394E-2</v>
      </c>
      <c r="L63" s="400">
        <f t="shared" si="30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1"/>
        <v>9.9315068493150679E-2</v>
      </c>
      <c r="S63" s="400">
        <f t="shared" si="32"/>
        <v>3.1250000000000002E-3</v>
      </c>
      <c r="U63" s="395">
        <v>223</v>
      </c>
      <c r="V63" s="395">
        <v>225</v>
      </c>
      <c r="W63" s="395">
        <v>244</v>
      </c>
      <c r="X63" s="400">
        <f t="shared" si="33"/>
        <v>9.417040358744394E-2</v>
      </c>
      <c r="Y63" s="400">
        <f t="shared" si="34"/>
        <v>8.4444444444444447E-2</v>
      </c>
      <c r="AA63" s="608" t="s">
        <v>13</v>
      </c>
      <c r="AB63" s="6">
        <f>C187</f>
        <v>115</v>
      </c>
      <c r="AC63" s="6">
        <f>D187</f>
        <v>122</v>
      </c>
      <c r="AD63" s="603">
        <f t="shared" ref="AD63:AD66" si="35">(AC63-AB63)/AB63</f>
        <v>6.0869565217391307E-2</v>
      </c>
    </row>
    <row r="64" spans="1:30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7"/>
        <v>-9.3959731543624164E-2</v>
      </c>
      <c r="F64" s="400">
        <f t="shared" si="28"/>
        <v>6.860158311345646E-2</v>
      </c>
      <c r="H64" s="395">
        <v>299</v>
      </c>
      <c r="I64" s="395">
        <v>306</v>
      </c>
      <c r="J64" s="395">
        <v>307</v>
      </c>
      <c r="K64" s="400">
        <f t="shared" si="29"/>
        <v>2.6755852842809364E-2</v>
      </c>
      <c r="L64" s="400">
        <f t="shared" si="30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1"/>
        <v>-9.3959731543624164E-2</v>
      </c>
      <c r="S64" s="400">
        <f t="shared" si="32"/>
        <v>6.860158311345646E-2</v>
      </c>
      <c r="U64" s="395">
        <v>299</v>
      </c>
      <c r="V64" s="395">
        <v>306</v>
      </c>
      <c r="W64" s="395">
        <v>307</v>
      </c>
      <c r="X64" s="400">
        <f t="shared" si="33"/>
        <v>2.6755852842809364E-2</v>
      </c>
      <c r="Y64" s="400">
        <f t="shared" si="34"/>
        <v>3.2679738562091504E-3</v>
      </c>
      <c r="AA64" s="602" t="s">
        <v>12</v>
      </c>
      <c r="AB64" s="6">
        <f>C128</f>
        <v>287</v>
      </c>
      <c r="AC64" s="6">
        <f>D128</f>
        <v>281</v>
      </c>
      <c r="AD64" s="603">
        <f t="shared" si="35"/>
        <v>-2.0905923344947737E-2</v>
      </c>
    </row>
    <row r="65" spans="1:30" ht="12.75" customHeight="1" x14ac:dyDescent="0.4">
      <c r="A65" s="395" t="s">
        <v>101</v>
      </c>
      <c r="B65" s="6">
        <v>444</v>
      </c>
      <c r="C65" s="6">
        <v>535</v>
      </c>
      <c r="D65" s="6">
        <v>600</v>
      </c>
      <c r="E65" s="400">
        <f t="shared" si="27"/>
        <v>0.35135135135135137</v>
      </c>
      <c r="F65" s="400">
        <f t="shared" si="28"/>
        <v>0.12149532710280374</v>
      </c>
      <c r="H65" s="6">
        <v>340</v>
      </c>
      <c r="I65" s="6">
        <v>358</v>
      </c>
      <c r="J65" s="6">
        <v>376</v>
      </c>
      <c r="K65" s="400">
        <f t="shared" si="29"/>
        <v>0.10588235294117647</v>
      </c>
      <c r="L65" s="400">
        <f t="shared" si="30"/>
        <v>5.027932960893855E-2</v>
      </c>
      <c r="N65" s="395" t="s">
        <v>101</v>
      </c>
      <c r="O65" s="6">
        <v>444</v>
      </c>
      <c r="P65" s="6">
        <v>535</v>
      </c>
      <c r="Q65" s="6">
        <v>600</v>
      </c>
      <c r="R65" s="400">
        <f t="shared" si="31"/>
        <v>0.35135135135135137</v>
      </c>
      <c r="S65" s="400">
        <f t="shared" si="32"/>
        <v>0.12149532710280374</v>
      </c>
      <c r="U65" s="6">
        <v>340</v>
      </c>
      <c r="V65" s="6">
        <v>358</v>
      </c>
      <c r="W65" s="6">
        <v>376</v>
      </c>
      <c r="X65" s="400">
        <f t="shared" si="33"/>
        <v>0.10588235294117647</v>
      </c>
      <c r="Y65" s="400">
        <f t="shared" si="34"/>
        <v>5.027932960893855E-2</v>
      </c>
      <c r="AA65" s="604" t="s">
        <v>8</v>
      </c>
      <c r="AB65" s="6">
        <f>C147</f>
        <v>208</v>
      </c>
      <c r="AC65" s="6">
        <f>D147</f>
        <v>197</v>
      </c>
      <c r="AD65" s="603">
        <f t="shared" si="35"/>
        <v>-5.2884615384615384E-2</v>
      </c>
    </row>
    <row r="66" spans="1:30" ht="12.75" customHeight="1" thickBot="1" x14ac:dyDescent="0.45">
      <c r="A66" s="395" t="s">
        <v>102</v>
      </c>
      <c r="B66" s="6">
        <v>537</v>
      </c>
      <c r="C66" s="6">
        <v>646</v>
      </c>
      <c r="D66" s="6">
        <v>673</v>
      </c>
      <c r="E66" s="400">
        <f t="shared" si="27"/>
        <v>0.2532588454376164</v>
      </c>
      <c r="F66" s="400">
        <f t="shared" si="28"/>
        <v>4.1795665634674919E-2</v>
      </c>
      <c r="H66" s="6">
        <v>414</v>
      </c>
      <c r="I66" s="6">
        <v>474</v>
      </c>
      <c r="J66" s="6">
        <v>474</v>
      </c>
      <c r="K66" s="400">
        <f t="shared" si="29"/>
        <v>0.14492753623188406</v>
      </c>
      <c r="L66" s="400">
        <f t="shared" si="30"/>
        <v>0</v>
      </c>
      <c r="N66" s="395" t="s">
        <v>102</v>
      </c>
      <c r="O66" s="6">
        <v>537</v>
      </c>
      <c r="P66" s="6">
        <v>646</v>
      </c>
      <c r="Q66" s="6">
        <v>673</v>
      </c>
      <c r="R66" s="400">
        <f t="shared" si="31"/>
        <v>0.2532588454376164</v>
      </c>
      <c r="S66" s="400">
        <f t="shared" si="32"/>
        <v>4.1795665634674919E-2</v>
      </c>
      <c r="U66" s="6">
        <v>414</v>
      </c>
      <c r="V66" s="6">
        <v>474</v>
      </c>
      <c r="W66" s="6">
        <v>474</v>
      </c>
      <c r="X66" s="400">
        <f t="shared" si="33"/>
        <v>0.14492753623188406</v>
      </c>
      <c r="Y66" s="400">
        <f t="shared" si="34"/>
        <v>0</v>
      </c>
      <c r="AA66" s="610" t="s">
        <v>14</v>
      </c>
      <c r="AB66" s="606">
        <f>C168</f>
        <v>161</v>
      </c>
      <c r="AC66" s="606">
        <f>D168</f>
        <v>152</v>
      </c>
      <c r="AD66" s="603">
        <f t="shared" si="35"/>
        <v>-5.5900621118012424E-2</v>
      </c>
    </row>
    <row r="67" spans="1:30" ht="12.75" customHeight="1" x14ac:dyDescent="0.4">
      <c r="A67" s="6" t="s">
        <v>103</v>
      </c>
      <c r="B67" s="6">
        <v>598</v>
      </c>
      <c r="C67" s="6">
        <v>582</v>
      </c>
      <c r="D67" s="6">
        <v>625</v>
      </c>
      <c r="E67" s="400">
        <f t="shared" si="27"/>
        <v>4.51505016722408E-2</v>
      </c>
      <c r="F67" s="400">
        <f t="shared" si="28"/>
        <v>7.3883161512027493E-2</v>
      </c>
      <c r="H67" s="6">
        <v>536</v>
      </c>
      <c r="I67" s="6">
        <v>449</v>
      </c>
      <c r="J67" s="6">
        <v>542</v>
      </c>
      <c r="K67" s="400">
        <f t="shared" si="29"/>
        <v>1.1194029850746268E-2</v>
      </c>
      <c r="L67" s="400">
        <f t="shared" si="30"/>
        <v>0.20712694877505569</v>
      </c>
      <c r="N67" s="6" t="s">
        <v>103</v>
      </c>
      <c r="O67" s="6">
        <v>598</v>
      </c>
      <c r="P67" s="6">
        <v>582</v>
      </c>
      <c r="Q67" s="6">
        <v>625</v>
      </c>
      <c r="R67" s="400">
        <f t="shared" si="31"/>
        <v>4.51505016722408E-2</v>
      </c>
      <c r="S67" s="400">
        <f t="shared" si="32"/>
        <v>7.3883161512027493E-2</v>
      </c>
      <c r="U67" s="6">
        <v>536</v>
      </c>
      <c r="V67" s="6">
        <v>449</v>
      </c>
      <c r="W67" s="6">
        <v>542</v>
      </c>
      <c r="X67" s="400">
        <f t="shared" si="33"/>
        <v>1.1194029850746268E-2</v>
      </c>
      <c r="Y67" s="400">
        <f t="shared" si="34"/>
        <v>0.20712694877505569</v>
      </c>
      <c r="AA67" s="604" t="s">
        <v>8165</v>
      </c>
      <c r="AB67" s="611">
        <f>SUM(AB63:AB66)+AB61</f>
        <v>2755</v>
      </c>
      <c r="AC67" s="611">
        <f>SUM(AC63:AC66)+AC61</f>
        <v>2794</v>
      </c>
      <c r="AD67" s="603">
        <f>(AC67-AB67)/AB67</f>
        <v>1.4156079854809437E-2</v>
      </c>
    </row>
    <row r="68" spans="1:30" ht="12.75" customHeight="1" x14ac:dyDescent="0.4">
      <c r="A68" s="395" t="s">
        <v>104</v>
      </c>
      <c r="B68" s="6">
        <v>529</v>
      </c>
      <c r="C68" s="6">
        <v>552</v>
      </c>
      <c r="D68" s="6">
        <v>617</v>
      </c>
      <c r="E68" s="400">
        <f t="shared" si="27"/>
        <v>0.16635160680529301</v>
      </c>
      <c r="F68" s="400">
        <f t="shared" si="28"/>
        <v>0.11775362318840579</v>
      </c>
      <c r="H68" s="6">
        <v>487</v>
      </c>
      <c r="I68" s="6">
        <v>526</v>
      </c>
      <c r="J68" s="6">
        <v>529</v>
      </c>
      <c r="K68" s="400">
        <f t="shared" si="29"/>
        <v>8.6242299794661192E-2</v>
      </c>
      <c r="L68" s="400">
        <f t="shared" si="30"/>
        <v>5.7034220532319393E-3</v>
      </c>
      <c r="N68" s="395" t="s">
        <v>104</v>
      </c>
      <c r="O68" s="6">
        <v>529</v>
      </c>
      <c r="P68" s="6">
        <v>552</v>
      </c>
      <c r="Q68" s="6">
        <v>617</v>
      </c>
      <c r="R68" s="400">
        <f t="shared" si="31"/>
        <v>0.16635160680529301</v>
      </c>
      <c r="S68" s="400">
        <f t="shared" si="32"/>
        <v>0.11775362318840579</v>
      </c>
      <c r="U68" s="6">
        <v>487</v>
      </c>
      <c r="V68" s="6">
        <v>526</v>
      </c>
      <c r="W68" s="6">
        <v>529</v>
      </c>
      <c r="X68" s="400">
        <f t="shared" si="33"/>
        <v>8.6242299794661192E-2</v>
      </c>
      <c r="Y68" s="400">
        <f t="shared" si="34"/>
        <v>5.7034220532319393E-3</v>
      </c>
    </row>
    <row r="69" spans="1:30" ht="12.75" customHeight="1" x14ac:dyDescent="0.4">
      <c r="A69" s="395" t="s">
        <v>105</v>
      </c>
      <c r="B69" s="6">
        <v>539</v>
      </c>
      <c r="C69" s="6">
        <v>571</v>
      </c>
      <c r="D69" s="6">
        <v>528</v>
      </c>
      <c r="E69" s="400">
        <f t="shared" si="27"/>
        <v>-2.0408163265306121E-2</v>
      </c>
      <c r="F69" s="400">
        <f t="shared" si="28"/>
        <v>-7.5306479859894915E-2</v>
      </c>
      <c r="H69" s="6">
        <v>503</v>
      </c>
      <c r="I69" s="6">
        <v>497</v>
      </c>
      <c r="J69" s="6">
        <v>514</v>
      </c>
      <c r="K69" s="400">
        <f t="shared" si="29"/>
        <v>2.186878727634195E-2</v>
      </c>
      <c r="L69" s="400">
        <f t="shared" si="30"/>
        <v>3.4205231388329982E-2</v>
      </c>
      <c r="N69" s="395" t="s">
        <v>105</v>
      </c>
      <c r="O69" s="6">
        <v>539</v>
      </c>
      <c r="P69" s="6">
        <v>571</v>
      </c>
      <c r="Q69" s="6">
        <v>528</v>
      </c>
      <c r="R69" s="400">
        <f t="shared" si="31"/>
        <v>-2.0408163265306121E-2</v>
      </c>
      <c r="S69" s="400">
        <f t="shared" si="32"/>
        <v>-7.5306479859894915E-2</v>
      </c>
      <c r="U69" s="6">
        <v>503</v>
      </c>
      <c r="V69" s="6">
        <v>497</v>
      </c>
      <c r="W69" s="6">
        <v>514</v>
      </c>
      <c r="X69" s="400">
        <f t="shared" si="33"/>
        <v>2.186878727634195E-2</v>
      </c>
      <c r="Y69" s="400">
        <f t="shared" si="34"/>
        <v>3.4205231388329982E-2</v>
      </c>
    </row>
    <row r="70" spans="1:30" ht="12.75" customHeight="1" x14ac:dyDescent="0.4">
      <c r="A70" s="395" t="s">
        <v>106</v>
      </c>
      <c r="B70" s="6">
        <v>479</v>
      </c>
      <c r="C70" s="6">
        <v>548</v>
      </c>
      <c r="D70" s="6">
        <v>553</v>
      </c>
      <c r="E70" s="400">
        <f t="shared" si="27"/>
        <v>0.1544885177453027</v>
      </c>
      <c r="F70" s="400">
        <f t="shared" si="28"/>
        <v>9.1240875912408752E-3</v>
      </c>
      <c r="H70" s="6">
        <v>376</v>
      </c>
      <c r="I70" s="6">
        <v>393</v>
      </c>
      <c r="J70" s="6">
        <v>439</v>
      </c>
      <c r="K70" s="400">
        <f t="shared" si="29"/>
        <v>0.16755319148936171</v>
      </c>
      <c r="L70" s="400">
        <f t="shared" si="30"/>
        <v>0.11704834605597965</v>
      </c>
      <c r="N70" s="395" t="s">
        <v>106</v>
      </c>
      <c r="O70" s="6">
        <v>479</v>
      </c>
      <c r="P70" s="6">
        <v>548</v>
      </c>
      <c r="Q70" s="6">
        <v>553</v>
      </c>
      <c r="R70" s="400">
        <f t="shared" si="31"/>
        <v>0.1544885177453027</v>
      </c>
      <c r="S70" s="400">
        <f t="shared" si="32"/>
        <v>9.1240875912408752E-3</v>
      </c>
      <c r="U70" s="6">
        <v>376</v>
      </c>
      <c r="V70" s="6">
        <v>393</v>
      </c>
      <c r="W70" s="6">
        <v>439</v>
      </c>
      <c r="X70" s="400">
        <f t="shared" si="33"/>
        <v>0.16755319148936171</v>
      </c>
      <c r="Y70" s="400">
        <f t="shared" si="34"/>
        <v>0.11704834605597965</v>
      </c>
    </row>
    <row r="71" spans="1:30" ht="12.75" customHeight="1" x14ac:dyDescent="0.4">
      <c r="A71" s="395" t="s">
        <v>107</v>
      </c>
      <c r="B71" s="6">
        <v>476</v>
      </c>
      <c r="C71" s="6">
        <v>535</v>
      </c>
      <c r="D71" s="6">
        <v>528</v>
      </c>
      <c r="E71" s="400">
        <f t="shared" si="27"/>
        <v>0.1092436974789916</v>
      </c>
      <c r="F71" s="400">
        <f t="shared" si="28"/>
        <v>-1.3084112149532711E-2</v>
      </c>
      <c r="H71" s="6">
        <v>399</v>
      </c>
      <c r="I71" s="6">
        <v>443</v>
      </c>
      <c r="J71" s="6">
        <v>451</v>
      </c>
      <c r="K71" s="400">
        <f t="shared" si="29"/>
        <v>0.13032581453634084</v>
      </c>
      <c r="L71" s="400">
        <f t="shared" si="30"/>
        <v>1.8058690744920992E-2</v>
      </c>
      <c r="N71" s="395" t="s">
        <v>107</v>
      </c>
      <c r="O71" s="6">
        <v>476</v>
      </c>
      <c r="P71" s="6">
        <v>535</v>
      </c>
      <c r="Q71" s="6">
        <v>528</v>
      </c>
      <c r="R71" s="400">
        <f t="shared" si="31"/>
        <v>0.1092436974789916</v>
      </c>
      <c r="S71" s="400">
        <f t="shared" si="32"/>
        <v>-1.3084112149532711E-2</v>
      </c>
      <c r="U71" s="6">
        <v>399</v>
      </c>
      <c r="V71" s="6">
        <v>443</v>
      </c>
      <c r="W71" s="6">
        <v>451</v>
      </c>
      <c r="X71" s="400">
        <f t="shared" si="33"/>
        <v>0.13032581453634084</v>
      </c>
      <c r="Y71" s="400">
        <f t="shared" si="34"/>
        <v>1.8058690744920992E-2</v>
      </c>
    </row>
    <row r="72" spans="1:30" ht="12.75" customHeight="1" x14ac:dyDescent="0.4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1"/>
        <v>-1</v>
      </c>
      <c r="S72" s="400">
        <f t="shared" si="32"/>
        <v>-1</v>
      </c>
      <c r="U72" s="6">
        <v>375</v>
      </c>
      <c r="V72" s="6">
        <v>398</v>
      </c>
      <c r="W72" s="6"/>
      <c r="X72" s="400">
        <f t="shared" si="33"/>
        <v>-1</v>
      </c>
      <c r="Y72" s="400">
        <f t="shared" si="34"/>
        <v>-1</v>
      </c>
    </row>
    <row r="73" spans="1:30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1"/>
        <v>-1</v>
      </c>
      <c r="S73" s="400">
        <f t="shared" si="32"/>
        <v>-1</v>
      </c>
      <c r="T73"/>
      <c r="U73" s="6">
        <v>298</v>
      </c>
      <c r="V73" s="6">
        <v>351</v>
      </c>
      <c r="W73" s="6"/>
      <c r="X73" s="384">
        <f t="shared" si="33"/>
        <v>-1</v>
      </c>
      <c r="Y73" s="384">
        <f t="shared" si="34"/>
        <v>-1</v>
      </c>
    </row>
    <row r="74" spans="1:30" ht="12.75" customHeight="1" x14ac:dyDescent="0.4"/>
    <row r="75" spans="1:30" ht="12.75" customHeight="1" x14ac:dyDescent="0.4">
      <c r="A75" s="395" t="s">
        <v>110</v>
      </c>
      <c r="B75" s="395">
        <f>SUM(B62:B73)</f>
        <v>4628</v>
      </c>
      <c r="C75" s="395">
        <f>SUM(C62:C73)</f>
        <v>4943</v>
      </c>
      <c r="D75" s="395">
        <f>SUM(D62:D73)</f>
        <v>5176</v>
      </c>
      <c r="E75" s="400">
        <f>(+D75-B75)/B75</f>
        <v>0.11840968020743302</v>
      </c>
      <c r="F75" s="400">
        <f>(+D75-C75)/C75</f>
        <v>4.7137365972081735E-2</v>
      </c>
      <c r="H75" s="395">
        <f>SUM(H62:H73)</f>
        <v>3778</v>
      </c>
      <c r="I75" s="395">
        <f>SUM(I62:I73)</f>
        <v>3871</v>
      </c>
      <c r="J75" s="395">
        <f>SUM(J62:J73)</f>
        <v>4105</v>
      </c>
      <c r="K75" s="400">
        <f>(+J75-H75)/H75</f>
        <v>8.6553732133403921E-2</v>
      </c>
      <c r="L75" s="400">
        <f>(+J75-I75)/I75</f>
        <v>6.0449496254197883E-2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5176</v>
      </c>
      <c r="R75" s="400">
        <f>(+Q75-O75)/O75</f>
        <v>8.770220229974663E-3</v>
      </c>
      <c r="S75" s="400">
        <f>(+Q75-P75)/P75</f>
        <v>-4.4136657433056323E-2</v>
      </c>
      <c r="U75" s="395">
        <f>SUM(U62:U73)</f>
        <v>4451</v>
      </c>
      <c r="V75" s="395">
        <f>SUM(V62:V73)</f>
        <v>4620</v>
      </c>
      <c r="W75" s="395">
        <f>SUM(W62:W73)</f>
        <v>4105</v>
      </c>
      <c r="X75" s="400">
        <f>(+W75-U75)/U75</f>
        <v>-7.7735340372949893E-2</v>
      </c>
      <c r="Y75" s="400">
        <f>(+W75-V75)/V75</f>
        <v>-0.11147186147186147</v>
      </c>
    </row>
    <row r="76" spans="1:30" ht="12.75" customHeight="1" x14ac:dyDescent="0.4"/>
    <row r="77" spans="1:30" ht="12.75" customHeight="1" x14ac:dyDescent="0.4">
      <c r="A77" s="394">
        <f ca="1">TODAY()</f>
        <v>45973</v>
      </c>
      <c r="G77" s="398" t="s">
        <v>113</v>
      </c>
      <c r="N77" s="394">
        <f ca="1">TODAY()</f>
        <v>45973</v>
      </c>
      <c r="T77" s="398" t="s">
        <v>113</v>
      </c>
    </row>
    <row r="78" spans="1:30" ht="12.75" customHeight="1" x14ac:dyDescent="0.4">
      <c r="A78" s="394"/>
      <c r="G78" s="398" t="s">
        <v>3</v>
      </c>
      <c r="N78" s="394"/>
      <c r="T78" s="398" t="s">
        <v>3</v>
      </c>
    </row>
    <row r="79" spans="1:30" ht="12.75" customHeight="1" x14ac:dyDescent="0.4"/>
    <row r="80" spans="1:30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90" si="36">(+D81-B81)/B81</f>
        <v>0.3888888888888889</v>
      </c>
      <c r="F81" s="400">
        <f t="shared" ref="F81:F90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90" si="38">(+J81-H81)/H81</f>
        <v>0.11864406779661017</v>
      </c>
      <c r="L81" s="400">
        <f t="shared" ref="L81:L90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6"/>
        <v>-1.0101010101010102E-2</v>
      </c>
      <c r="F83" s="400">
        <f t="shared" si="37"/>
        <v>0.13953488372093023</v>
      </c>
      <c r="H83" s="395">
        <v>85</v>
      </c>
      <c r="I83" s="395">
        <v>78</v>
      </c>
      <c r="J83" s="395">
        <v>78</v>
      </c>
      <c r="K83" s="400">
        <f t="shared" si="38"/>
        <v>-8.2352941176470587E-2</v>
      </c>
      <c r="L83" s="400">
        <f t="shared" si="39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0"/>
        <v>-1.0101010101010102E-2</v>
      </c>
      <c r="S83" s="400">
        <f t="shared" si="41"/>
        <v>0.13953488372093023</v>
      </c>
      <c r="U83" s="395">
        <v>85</v>
      </c>
      <c r="V83" s="395">
        <v>78</v>
      </c>
      <c r="W83" s="395">
        <v>78</v>
      </c>
      <c r="X83" s="400">
        <f t="shared" si="42"/>
        <v>-8.2352941176470587E-2</v>
      </c>
      <c r="Y83" s="400">
        <f t="shared" si="43"/>
        <v>0</v>
      </c>
    </row>
    <row r="84" spans="1:25" ht="12.75" customHeight="1" x14ac:dyDescent="0.4">
      <c r="A84" s="395" t="s">
        <v>101</v>
      </c>
      <c r="B84" s="6">
        <v>117</v>
      </c>
      <c r="C84" s="6">
        <v>136</v>
      </c>
      <c r="D84" s="6">
        <v>123</v>
      </c>
      <c r="E84" s="400">
        <f t="shared" si="36"/>
        <v>5.128205128205128E-2</v>
      </c>
      <c r="F84" s="400">
        <f t="shared" si="37"/>
        <v>-9.5588235294117641E-2</v>
      </c>
      <c r="H84" s="6">
        <v>81</v>
      </c>
      <c r="I84" s="6">
        <v>80</v>
      </c>
      <c r="J84" s="6">
        <v>92</v>
      </c>
      <c r="K84" s="400">
        <f t="shared" si="38"/>
        <v>0.13580246913580246</v>
      </c>
      <c r="L84" s="400">
        <f t="shared" si="39"/>
        <v>0.15</v>
      </c>
      <c r="N84" s="395" t="s">
        <v>101</v>
      </c>
      <c r="O84" s="6">
        <v>117</v>
      </c>
      <c r="P84" s="6">
        <v>136</v>
      </c>
      <c r="Q84" s="6">
        <v>123</v>
      </c>
      <c r="R84" s="400">
        <f t="shared" si="40"/>
        <v>5.128205128205128E-2</v>
      </c>
      <c r="S84" s="400">
        <f t="shared" si="41"/>
        <v>-9.5588235294117641E-2</v>
      </c>
      <c r="U84" s="6">
        <v>81</v>
      </c>
      <c r="V84" s="6">
        <v>80</v>
      </c>
      <c r="W84" s="6">
        <v>92</v>
      </c>
      <c r="X84" s="400">
        <f t="shared" si="42"/>
        <v>0.13580246913580246</v>
      </c>
      <c r="Y84" s="400">
        <f t="shared" si="43"/>
        <v>0.15</v>
      </c>
    </row>
    <row r="85" spans="1:25" ht="12.75" customHeight="1" x14ac:dyDescent="0.4">
      <c r="A85" s="395" t="s">
        <v>102</v>
      </c>
      <c r="B85" s="6">
        <v>126</v>
      </c>
      <c r="C85" s="6">
        <v>139</v>
      </c>
      <c r="D85" s="6">
        <v>146</v>
      </c>
      <c r="E85" s="400">
        <f t="shared" si="36"/>
        <v>0.15873015873015872</v>
      </c>
      <c r="F85" s="400">
        <f t="shared" si="37"/>
        <v>5.0359712230215826E-2</v>
      </c>
      <c r="H85" s="6">
        <v>122</v>
      </c>
      <c r="I85" s="6">
        <v>107</v>
      </c>
      <c r="J85" s="6">
        <v>110</v>
      </c>
      <c r="K85" s="400">
        <f t="shared" si="38"/>
        <v>-9.8360655737704916E-2</v>
      </c>
      <c r="L85" s="400">
        <f t="shared" si="39"/>
        <v>2.8037383177570093E-2</v>
      </c>
      <c r="N85" s="395" t="s">
        <v>102</v>
      </c>
      <c r="O85" s="6">
        <v>126</v>
      </c>
      <c r="P85" s="6">
        <v>139</v>
      </c>
      <c r="Q85" s="6">
        <v>146</v>
      </c>
      <c r="R85" s="400">
        <f t="shared" si="40"/>
        <v>0.15873015873015872</v>
      </c>
      <c r="S85" s="400">
        <f t="shared" si="41"/>
        <v>5.0359712230215826E-2</v>
      </c>
      <c r="U85" s="6">
        <v>122</v>
      </c>
      <c r="V85" s="6">
        <v>107</v>
      </c>
      <c r="W85" s="6">
        <v>110</v>
      </c>
      <c r="X85" s="400">
        <f t="shared" si="42"/>
        <v>-9.8360655737704916E-2</v>
      </c>
      <c r="Y85" s="400">
        <f t="shared" si="43"/>
        <v>2.8037383177570093E-2</v>
      </c>
    </row>
    <row r="86" spans="1:25" ht="12.75" customHeight="1" x14ac:dyDescent="0.4">
      <c r="A86" s="395" t="s">
        <v>103</v>
      </c>
      <c r="B86" s="6">
        <v>145</v>
      </c>
      <c r="C86" s="6">
        <v>133</v>
      </c>
      <c r="D86" s="6">
        <v>124</v>
      </c>
      <c r="E86" s="400">
        <f t="shared" si="36"/>
        <v>-0.14482758620689656</v>
      </c>
      <c r="F86" s="400">
        <f t="shared" si="37"/>
        <v>-6.7669172932330823E-2</v>
      </c>
      <c r="H86" s="6">
        <v>117</v>
      </c>
      <c r="I86" s="6">
        <v>122</v>
      </c>
      <c r="J86" s="6">
        <v>125</v>
      </c>
      <c r="K86" s="400">
        <f t="shared" si="38"/>
        <v>6.8376068376068383E-2</v>
      </c>
      <c r="L86" s="400">
        <f t="shared" si="39"/>
        <v>2.4590163934426229E-2</v>
      </c>
      <c r="N86" s="395" t="s">
        <v>103</v>
      </c>
      <c r="O86" s="6">
        <v>145</v>
      </c>
      <c r="P86" s="6">
        <v>133</v>
      </c>
      <c r="Q86" s="6">
        <v>124</v>
      </c>
      <c r="R86" s="400">
        <f t="shared" si="40"/>
        <v>-0.14482758620689656</v>
      </c>
      <c r="S86" s="400">
        <f t="shared" si="41"/>
        <v>-6.7669172932330823E-2</v>
      </c>
      <c r="U86" s="6">
        <v>117</v>
      </c>
      <c r="V86" s="6">
        <v>122</v>
      </c>
      <c r="W86" s="6">
        <v>125</v>
      </c>
      <c r="X86" s="400">
        <f t="shared" si="42"/>
        <v>6.8376068376068383E-2</v>
      </c>
      <c r="Y86" s="400">
        <f t="shared" si="43"/>
        <v>2.4590163934426229E-2</v>
      </c>
    </row>
    <row r="87" spans="1:25" ht="12.75" customHeight="1" x14ac:dyDescent="0.4">
      <c r="A87" s="395" t="s">
        <v>104</v>
      </c>
      <c r="B87" s="6">
        <v>125</v>
      </c>
      <c r="C87" s="6">
        <v>142</v>
      </c>
      <c r="D87" s="6">
        <v>121</v>
      </c>
      <c r="E87" s="400">
        <f t="shared" si="36"/>
        <v>-3.2000000000000001E-2</v>
      </c>
      <c r="F87" s="400">
        <f t="shared" si="37"/>
        <v>-0.14788732394366197</v>
      </c>
      <c r="H87" s="6">
        <v>106</v>
      </c>
      <c r="I87" s="6">
        <v>134</v>
      </c>
      <c r="J87" s="6">
        <v>107</v>
      </c>
      <c r="K87" s="400">
        <f t="shared" si="38"/>
        <v>9.433962264150943E-3</v>
      </c>
      <c r="L87" s="400">
        <f t="shared" si="39"/>
        <v>-0.20149253731343283</v>
      </c>
      <c r="N87" s="395" t="s">
        <v>104</v>
      </c>
      <c r="O87" s="6">
        <v>125</v>
      </c>
      <c r="P87" s="6">
        <v>142</v>
      </c>
      <c r="Q87" s="6">
        <v>121</v>
      </c>
      <c r="R87" s="400">
        <f t="shared" si="40"/>
        <v>-3.2000000000000001E-2</v>
      </c>
      <c r="S87" s="400">
        <f t="shared" si="41"/>
        <v>-0.14788732394366197</v>
      </c>
      <c r="U87" s="6">
        <v>106</v>
      </c>
      <c r="V87" s="6">
        <v>134</v>
      </c>
      <c r="W87" s="6">
        <v>107</v>
      </c>
      <c r="X87" s="400">
        <f t="shared" si="42"/>
        <v>9.433962264150943E-3</v>
      </c>
      <c r="Y87" s="400">
        <f t="shared" si="43"/>
        <v>-0.20149253731343283</v>
      </c>
    </row>
    <row r="88" spans="1:25" ht="12.75" customHeight="1" x14ac:dyDescent="0.4">
      <c r="A88" s="395" t="s">
        <v>105</v>
      </c>
      <c r="B88" s="6">
        <v>132</v>
      </c>
      <c r="C88" s="6">
        <v>132</v>
      </c>
      <c r="D88" s="6">
        <v>108</v>
      </c>
      <c r="E88" s="400">
        <f t="shared" si="36"/>
        <v>-0.18181818181818182</v>
      </c>
      <c r="F88" s="400">
        <f t="shared" si="37"/>
        <v>-0.18181818181818182</v>
      </c>
      <c r="H88" s="6">
        <v>110</v>
      </c>
      <c r="I88" s="6">
        <v>118</v>
      </c>
      <c r="J88" s="6">
        <v>92</v>
      </c>
      <c r="K88" s="400">
        <f t="shared" si="38"/>
        <v>-0.16363636363636364</v>
      </c>
      <c r="L88" s="400">
        <f t="shared" si="39"/>
        <v>-0.22033898305084745</v>
      </c>
      <c r="N88" s="395" t="s">
        <v>105</v>
      </c>
      <c r="O88" s="6">
        <v>132</v>
      </c>
      <c r="P88" s="6">
        <v>132</v>
      </c>
      <c r="Q88" s="6">
        <v>108</v>
      </c>
      <c r="R88" s="400">
        <f t="shared" si="40"/>
        <v>-0.18181818181818182</v>
      </c>
      <c r="S88" s="400">
        <f t="shared" si="41"/>
        <v>-0.18181818181818182</v>
      </c>
      <c r="U88" s="6">
        <v>110</v>
      </c>
      <c r="V88" s="6">
        <v>118</v>
      </c>
      <c r="W88" s="6">
        <v>92</v>
      </c>
      <c r="X88" s="400">
        <f t="shared" si="42"/>
        <v>-0.16363636363636364</v>
      </c>
      <c r="Y88" s="400">
        <f t="shared" si="43"/>
        <v>-0.22033898305084745</v>
      </c>
    </row>
    <row r="89" spans="1:25" ht="12.75" customHeight="1" x14ac:dyDescent="0.4">
      <c r="A89" s="395" t="s">
        <v>106</v>
      </c>
      <c r="B89" s="6">
        <v>105</v>
      </c>
      <c r="C89" s="6">
        <v>108</v>
      </c>
      <c r="D89" s="6">
        <v>127</v>
      </c>
      <c r="E89" s="400">
        <f t="shared" si="36"/>
        <v>0.20952380952380953</v>
      </c>
      <c r="F89" s="400">
        <f t="shared" si="37"/>
        <v>0.17592592592592593</v>
      </c>
      <c r="H89" s="6">
        <v>100</v>
      </c>
      <c r="I89" s="6">
        <v>106</v>
      </c>
      <c r="J89" s="6">
        <v>95</v>
      </c>
      <c r="K89" s="400">
        <f t="shared" si="38"/>
        <v>-0.05</v>
      </c>
      <c r="L89" s="400">
        <f t="shared" si="39"/>
        <v>-0.10377358490566038</v>
      </c>
      <c r="N89" s="395" t="s">
        <v>106</v>
      </c>
      <c r="O89" s="6">
        <v>105</v>
      </c>
      <c r="P89" s="6">
        <v>108</v>
      </c>
      <c r="Q89" s="6">
        <v>127</v>
      </c>
      <c r="R89" s="400">
        <f t="shared" si="40"/>
        <v>0.20952380952380953</v>
      </c>
      <c r="S89" s="400">
        <f t="shared" si="41"/>
        <v>0.17592592592592593</v>
      </c>
      <c r="U89" s="6">
        <v>100</v>
      </c>
      <c r="V89" s="6">
        <v>106</v>
      </c>
      <c r="W89" s="6">
        <v>95</v>
      </c>
      <c r="X89" s="400">
        <f t="shared" si="42"/>
        <v>-0.05</v>
      </c>
      <c r="Y89" s="400">
        <f t="shared" si="43"/>
        <v>-0.10377358490566038</v>
      </c>
    </row>
    <row r="90" spans="1:25" ht="12.75" customHeight="1" x14ac:dyDescent="0.4">
      <c r="A90" s="395" t="s">
        <v>107</v>
      </c>
      <c r="B90" s="6">
        <v>85</v>
      </c>
      <c r="C90" s="6">
        <v>98</v>
      </c>
      <c r="D90" s="6">
        <v>122</v>
      </c>
      <c r="E90" s="400">
        <f t="shared" si="36"/>
        <v>0.43529411764705883</v>
      </c>
      <c r="F90" s="400">
        <f t="shared" si="37"/>
        <v>0.24489795918367346</v>
      </c>
      <c r="H90" s="6">
        <v>101</v>
      </c>
      <c r="I90" s="6">
        <v>97</v>
      </c>
      <c r="J90" s="6">
        <v>95</v>
      </c>
      <c r="K90" s="400">
        <f t="shared" si="38"/>
        <v>-5.9405940594059403E-2</v>
      </c>
      <c r="L90" s="400">
        <f t="shared" si="39"/>
        <v>-2.0618556701030927E-2</v>
      </c>
      <c r="N90" s="395" t="s">
        <v>107</v>
      </c>
      <c r="O90" s="6">
        <v>85</v>
      </c>
      <c r="P90" s="6">
        <v>98</v>
      </c>
      <c r="Q90" s="6">
        <v>122</v>
      </c>
      <c r="R90" s="400">
        <f t="shared" si="40"/>
        <v>0.43529411764705883</v>
      </c>
      <c r="S90" s="400">
        <f t="shared" si="41"/>
        <v>0.24489795918367346</v>
      </c>
      <c r="U90" s="6">
        <v>101</v>
      </c>
      <c r="V90" s="6">
        <v>97</v>
      </c>
      <c r="W90" s="6">
        <v>95</v>
      </c>
      <c r="X90" s="400">
        <f t="shared" si="42"/>
        <v>-5.9405940594059403E-2</v>
      </c>
      <c r="Y90" s="400">
        <f t="shared" si="43"/>
        <v>-2.0618556701030927E-2</v>
      </c>
    </row>
    <row r="91" spans="1:25" ht="12.75" customHeight="1" x14ac:dyDescent="0.4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1090</v>
      </c>
      <c r="C94" s="395">
        <f>SUM(C81:C92)</f>
        <v>1118</v>
      </c>
      <c r="D94" s="395">
        <f>SUM(D81:D92)</f>
        <v>1154</v>
      </c>
      <c r="E94" s="400">
        <f>(+D94-B94)/B94</f>
        <v>5.8715596330275233E-2</v>
      </c>
      <c r="F94" s="400">
        <f>(+D94-C94)/C94</f>
        <v>3.2200357781753133E-2</v>
      </c>
      <c r="H94" s="395">
        <f>SUM(H81:H92)</f>
        <v>938</v>
      </c>
      <c r="I94" s="395">
        <f>SUM(I81:I92)</f>
        <v>939</v>
      </c>
      <c r="J94" s="395">
        <f>SUM(J81:J92)</f>
        <v>910</v>
      </c>
      <c r="K94" s="400">
        <f>(+J94-H94)/H94</f>
        <v>-2.9850746268656716E-2</v>
      </c>
      <c r="L94" s="400">
        <f>(+J94-I94)/I94</f>
        <v>-3.0883919062832801E-2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1154</v>
      </c>
      <c r="R94" s="400">
        <f>(+Q94-O94)/O94</f>
        <v>-5.4098360655737705E-2</v>
      </c>
      <c r="S94" s="400">
        <f>(+Q94-P94)/P94</f>
        <v>-6.9354838709677416E-2</v>
      </c>
      <c r="U94" s="395">
        <f>SUM(U81:U92)</f>
        <v>1074</v>
      </c>
      <c r="V94" s="395">
        <f>SUM(V81:V92)</f>
        <v>1111</v>
      </c>
      <c r="W94" s="395">
        <f>SUM(W81:W92)</f>
        <v>910</v>
      </c>
      <c r="X94" s="400">
        <f>(+W94-U94)/U94</f>
        <v>-0.1527001862197393</v>
      </c>
      <c r="Y94" s="400">
        <f>(+W94-V94)/V94</f>
        <v>-0.18091809180918092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9" si="44">(+D100-B100)/B100</f>
        <v>0.45</v>
      </c>
      <c r="F100" s="400">
        <f t="shared" ref="F100:F109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9" si="46">(+J100-H100)/H100</f>
        <v>0.26984126984126983</v>
      </c>
      <c r="L100" s="400">
        <f t="shared" ref="L100:L109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4"/>
        <v>0.3515625</v>
      </c>
      <c r="F102" s="400">
        <f t="shared" si="45"/>
        <v>0.16107382550335569</v>
      </c>
      <c r="H102" s="395">
        <v>91</v>
      </c>
      <c r="I102" s="395">
        <v>112</v>
      </c>
      <c r="J102" s="395">
        <v>99</v>
      </c>
      <c r="K102" s="400">
        <f t="shared" si="46"/>
        <v>8.7912087912087919E-2</v>
      </c>
      <c r="L102" s="400">
        <f t="shared" si="47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8"/>
        <v>0.3515625</v>
      </c>
      <c r="S102" s="400">
        <f t="shared" si="49"/>
        <v>0.16107382550335569</v>
      </c>
      <c r="U102" s="395">
        <v>91</v>
      </c>
      <c r="V102" s="395">
        <v>112</v>
      </c>
      <c r="W102" s="395">
        <v>99</v>
      </c>
      <c r="X102" s="400">
        <f t="shared" si="50"/>
        <v>8.7912087912087919E-2</v>
      </c>
      <c r="Y102" s="400">
        <f t="shared" si="51"/>
        <v>-0.11607142857142858</v>
      </c>
    </row>
    <row r="103" spans="1:25" ht="12.75" customHeight="1" x14ac:dyDescent="0.4">
      <c r="A103" s="395" t="s">
        <v>101</v>
      </c>
      <c r="B103" s="6">
        <v>137</v>
      </c>
      <c r="C103" s="6">
        <v>172</v>
      </c>
      <c r="D103" s="6">
        <v>155</v>
      </c>
      <c r="E103" s="400">
        <f t="shared" si="44"/>
        <v>0.13138686131386862</v>
      </c>
      <c r="F103" s="400">
        <f t="shared" si="45"/>
        <v>-9.8837209302325577E-2</v>
      </c>
      <c r="H103" s="6">
        <v>104</v>
      </c>
      <c r="I103" s="6">
        <v>143</v>
      </c>
      <c r="J103" s="6">
        <v>136</v>
      </c>
      <c r="K103" s="400">
        <f t="shared" si="46"/>
        <v>0.30769230769230771</v>
      </c>
      <c r="L103" s="400">
        <f t="shared" si="47"/>
        <v>-4.8951048951048952E-2</v>
      </c>
      <c r="N103" s="395" t="s">
        <v>101</v>
      </c>
      <c r="O103" s="6">
        <v>137</v>
      </c>
      <c r="P103" s="6">
        <v>172</v>
      </c>
      <c r="Q103" s="6">
        <v>155</v>
      </c>
      <c r="R103" s="400">
        <f t="shared" si="48"/>
        <v>0.13138686131386862</v>
      </c>
      <c r="S103" s="400">
        <f t="shared" si="49"/>
        <v>-9.8837209302325577E-2</v>
      </c>
      <c r="U103" s="6">
        <v>104</v>
      </c>
      <c r="V103" s="6">
        <v>143</v>
      </c>
      <c r="W103" s="6">
        <v>136</v>
      </c>
      <c r="X103" s="400">
        <f t="shared" si="50"/>
        <v>0.30769230769230771</v>
      </c>
      <c r="Y103" s="400">
        <f t="shared" si="51"/>
        <v>-4.8951048951048952E-2</v>
      </c>
    </row>
    <row r="104" spans="1:25" ht="12.75" customHeight="1" x14ac:dyDescent="0.4">
      <c r="A104" s="395" t="s">
        <v>102</v>
      </c>
      <c r="B104" s="6">
        <v>216</v>
      </c>
      <c r="C104" s="6">
        <v>228</v>
      </c>
      <c r="D104" s="6">
        <v>232</v>
      </c>
      <c r="E104" s="400">
        <f t="shared" si="44"/>
        <v>7.407407407407407E-2</v>
      </c>
      <c r="F104" s="400">
        <f t="shared" si="45"/>
        <v>1.7543859649122806E-2</v>
      </c>
      <c r="H104" s="6">
        <v>132</v>
      </c>
      <c r="I104" s="6">
        <v>163</v>
      </c>
      <c r="J104" s="6">
        <v>162</v>
      </c>
      <c r="K104" s="400">
        <f t="shared" si="46"/>
        <v>0.22727272727272727</v>
      </c>
      <c r="L104" s="400">
        <f t="shared" si="47"/>
        <v>-6.1349693251533744E-3</v>
      </c>
      <c r="N104" s="395" t="s">
        <v>102</v>
      </c>
      <c r="O104" s="6">
        <v>216</v>
      </c>
      <c r="P104" s="6">
        <v>228</v>
      </c>
      <c r="Q104" s="6">
        <v>232</v>
      </c>
      <c r="R104" s="400">
        <f t="shared" si="48"/>
        <v>7.407407407407407E-2</v>
      </c>
      <c r="S104" s="400">
        <f t="shared" si="49"/>
        <v>1.7543859649122806E-2</v>
      </c>
      <c r="U104" s="6">
        <v>132</v>
      </c>
      <c r="V104" s="6">
        <v>163</v>
      </c>
      <c r="W104" s="6">
        <v>162</v>
      </c>
      <c r="X104" s="400">
        <f t="shared" si="50"/>
        <v>0.22727272727272727</v>
      </c>
      <c r="Y104" s="400">
        <f t="shared" si="51"/>
        <v>-6.1349693251533744E-3</v>
      </c>
    </row>
    <row r="105" spans="1:25" ht="12.75" customHeight="1" x14ac:dyDescent="0.4">
      <c r="A105" s="6" t="s">
        <v>103</v>
      </c>
      <c r="B105" s="6">
        <v>177</v>
      </c>
      <c r="C105" s="6">
        <v>174</v>
      </c>
      <c r="D105" s="6">
        <v>200</v>
      </c>
      <c r="E105" s="400">
        <f t="shared" si="44"/>
        <v>0.12994350282485875</v>
      </c>
      <c r="F105" s="400">
        <f t="shared" si="45"/>
        <v>0.14942528735632185</v>
      </c>
      <c r="H105" s="6">
        <v>148</v>
      </c>
      <c r="I105" s="6">
        <v>153</v>
      </c>
      <c r="J105" s="6">
        <v>186</v>
      </c>
      <c r="K105" s="400">
        <f t="shared" si="46"/>
        <v>0.25675675675675674</v>
      </c>
      <c r="L105" s="400">
        <f t="shared" si="47"/>
        <v>0.21568627450980393</v>
      </c>
      <c r="N105" s="6" t="s">
        <v>103</v>
      </c>
      <c r="O105" s="6">
        <v>177</v>
      </c>
      <c r="P105" s="6">
        <v>174</v>
      </c>
      <c r="Q105" s="6">
        <v>200</v>
      </c>
      <c r="R105" s="400">
        <f t="shared" si="48"/>
        <v>0.12994350282485875</v>
      </c>
      <c r="S105" s="400">
        <f t="shared" si="49"/>
        <v>0.14942528735632185</v>
      </c>
      <c r="U105" s="6">
        <v>148</v>
      </c>
      <c r="V105" s="6">
        <v>153</v>
      </c>
      <c r="W105" s="6">
        <v>186</v>
      </c>
      <c r="X105" s="400">
        <f t="shared" si="50"/>
        <v>0.25675675675675674</v>
      </c>
      <c r="Y105" s="400">
        <f t="shared" si="51"/>
        <v>0.21568627450980393</v>
      </c>
    </row>
    <row r="106" spans="1:25" ht="12.75" customHeight="1" x14ac:dyDescent="0.4">
      <c r="A106" s="395" t="s">
        <v>104</v>
      </c>
      <c r="B106" s="6">
        <v>147</v>
      </c>
      <c r="C106" s="6">
        <v>210</v>
      </c>
      <c r="D106" s="6">
        <v>223</v>
      </c>
      <c r="E106" s="400">
        <f t="shared" si="44"/>
        <v>0.51700680272108845</v>
      </c>
      <c r="F106" s="400">
        <f t="shared" si="45"/>
        <v>6.1904761904761907E-2</v>
      </c>
      <c r="H106" s="6">
        <v>158</v>
      </c>
      <c r="I106" s="6">
        <v>157</v>
      </c>
      <c r="J106" s="6">
        <v>145</v>
      </c>
      <c r="K106" s="400">
        <f t="shared" si="46"/>
        <v>-8.2278481012658222E-2</v>
      </c>
      <c r="L106" s="400">
        <f t="shared" si="47"/>
        <v>-7.6433121019108277E-2</v>
      </c>
      <c r="N106" s="395" t="s">
        <v>104</v>
      </c>
      <c r="O106" s="6">
        <v>147</v>
      </c>
      <c r="P106" s="6">
        <v>210</v>
      </c>
      <c r="Q106" s="6">
        <v>223</v>
      </c>
      <c r="R106" s="400">
        <f t="shared" si="48"/>
        <v>0.51700680272108845</v>
      </c>
      <c r="S106" s="400">
        <f t="shared" si="49"/>
        <v>6.1904761904761907E-2</v>
      </c>
      <c r="U106" s="6">
        <v>158</v>
      </c>
      <c r="V106" s="6">
        <v>157</v>
      </c>
      <c r="W106" s="6">
        <v>145</v>
      </c>
      <c r="X106" s="400">
        <f t="shared" si="50"/>
        <v>-8.2278481012658222E-2</v>
      </c>
      <c r="Y106" s="400">
        <f t="shared" si="51"/>
        <v>-7.6433121019108277E-2</v>
      </c>
    </row>
    <row r="107" spans="1:25" ht="12.75" customHeight="1" x14ac:dyDescent="0.4">
      <c r="A107" s="395" t="s">
        <v>105</v>
      </c>
      <c r="B107" s="6">
        <v>189</v>
      </c>
      <c r="C107" s="6">
        <v>206</v>
      </c>
      <c r="D107" s="6">
        <v>186</v>
      </c>
      <c r="E107" s="400">
        <f t="shared" si="44"/>
        <v>-1.5873015873015872E-2</v>
      </c>
      <c r="F107" s="400">
        <f t="shared" si="45"/>
        <v>-9.7087378640776698E-2</v>
      </c>
      <c r="H107" s="6">
        <v>159</v>
      </c>
      <c r="I107" s="6">
        <v>149</v>
      </c>
      <c r="J107" s="6">
        <v>191</v>
      </c>
      <c r="K107" s="400">
        <f t="shared" si="46"/>
        <v>0.20125786163522014</v>
      </c>
      <c r="L107" s="400">
        <f t="shared" si="47"/>
        <v>0.28187919463087246</v>
      </c>
      <c r="N107" s="395" t="s">
        <v>105</v>
      </c>
      <c r="O107" s="6">
        <v>189</v>
      </c>
      <c r="P107" s="6">
        <v>206</v>
      </c>
      <c r="Q107" s="6">
        <v>186</v>
      </c>
      <c r="R107" s="400">
        <f t="shared" si="48"/>
        <v>-1.5873015873015872E-2</v>
      </c>
      <c r="S107" s="400">
        <f t="shared" si="49"/>
        <v>-9.7087378640776698E-2</v>
      </c>
      <c r="U107" s="6">
        <v>159</v>
      </c>
      <c r="V107" s="6">
        <v>149</v>
      </c>
      <c r="W107" s="6">
        <v>191</v>
      </c>
      <c r="X107" s="400">
        <f t="shared" si="50"/>
        <v>0.20125786163522014</v>
      </c>
      <c r="Y107" s="400">
        <f t="shared" si="51"/>
        <v>0.28187919463087246</v>
      </c>
    </row>
    <row r="108" spans="1:25" ht="12.75" customHeight="1" x14ac:dyDescent="0.4">
      <c r="A108" s="395" t="s">
        <v>106</v>
      </c>
      <c r="B108" s="6">
        <v>167</v>
      </c>
      <c r="C108" s="6">
        <v>206</v>
      </c>
      <c r="D108" s="6">
        <v>224</v>
      </c>
      <c r="E108" s="400">
        <f t="shared" si="44"/>
        <v>0.3413173652694611</v>
      </c>
      <c r="F108" s="400">
        <f t="shared" si="45"/>
        <v>8.7378640776699032E-2</v>
      </c>
      <c r="H108" s="6">
        <v>151</v>
      </c>
      <c r="I108" s="6">
        <v>139</v>
      </c>
      <c r="J108" s="6">
        <v>172</v>
      </c>
      <c r="K108" s="400">
        <f t="shared" si="46"/>
        <v>0.13907284768211919</v>
      </c>
      <c r="L108" s="400">
        <f t="shared" si="47"/>
        <v>0.23741007194244604</v>
      </c>
      <c r="N108" s="395" t="s">
        <v>106</v>
      </c>
      <c r="O108" s="6">
        <v>167</v>
      </c>
      <c r="P108" s="6">
        <v>206</v>
      </c>
      <c r="Q108" s="6">
        <v>224</v>
      </c>
      <c r="R108" s="400">
        <f t="shared" si="48"/>
        <v>0.3413173652694611</v>
      </c>
      <c r="S108" s="400">
        <f t="shared" si="49"/>
        <v>8.7378640776699032E-2</v>
      </c>
      <c r="U108" s="6">
        <v>151</v>
      </c>
      <c r="V108" s="6">
        <v>139</v>
      </c>
      <c r="W108" s="6">
        <v>172</v>
      </c>
      <c r="X108" s="400">
        <f t="shared" si="50"/>
        <v>0.13907284768211919</v>
      </c>
      <c r="Y108" s="400">
        <f t="shared" si="51"/>
        <v>0.23741007194244604</v>
      </c>
    </row>
    <row r="109" spans="1:25" ht="12.75" customHeight="1" x14ac:dyDescent="0.4">
      <c r="A109" s="395" t="s">
        <v>107</v>
      </c>
      <c r="B109" s="6">
        <v>156</v>
      </c>
      <c r="C109" s="6">
        <v>159</v>
      </c>
      <c r="D109" s="6">
        <v>183</v>
      </c>
      <c r="E109" s="400">
        <f t="shared" si="44"/>
        <v>0.17307692307692307</v>
      </c>
      <c r="F109" s="400">
        <f t="shared" si="45"/>
        <v>0.15094339622641509</v>
      </c>
      <c r="H109" s="6">
        <v>125</v>
      </c>
      <c r="I109" s="6">
        <v>148</v>
      </c>
      <c r="J109" s="6">
        <v>148</v>
      </c>
      <c r="K109" s="400">
        <f t="shared" si="46"/>
        <v>0.184</v>
      </c>
      <c r="L109" s="400">
        <f t="shared" si="47"/>
        <v>0</v>
      </c>
      <c r="N109" s="395" t="s">
        <v>107</v>
      </c>
      <c r="O109" s="6">
        <v>156</v>
      </c>
      <c r="P109" s="6">
        <v>159</v>
      </c>
      <c r="Q109" s="6">
        <v>183</v>
      </c>
      <c r="R109" s="400">
        <f t="shared" si="48"/>
        <v>0.17307692307692307</v>
      </c>
      <c r="S109" s="400">
        <f t="shared" si="49"/>
        <v>0.15094339622641509</v>
      </c>
      <c r="U109" s="6">
        <v>125</v>
      </c>
      <c r="V109" s="6">
        <v>148</v>
      </c>
      <c r="W109" s="6">
        <v>148</v>
      </c>
      <c r="X109" s="400">
        <f t="shared" si="50"/>
        <v>0.184</v>
      </c>
      <c r="Y109" s="400">
        <f t="shared" si="51"/>
        <v>0</v>
      </c>
    </row>
    <row r="110" spans="1:25" ht="12.75" customHeight="1" x14ac:dyDescent="0.4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1495</v>
      </c>
      <c r="C113" s="395">
        <f>SUM(C100:C111)</f>
        <v>1763</v>
      </c>
      <c r="D113" s="395">
        <f>SUM(D100:D111)</f>
        <v>1825</v>
      </c>
      <c r="E113" s="400">
        <f>(+D113-B113)/B113</f>
        <v>0.22073578595317725</v>
      </c>
      <c r="F113" s="400">
        <f>(+D113-C113)/C113</f>
        <v>3.5167328417470223E-2</v>
      </c>
      <c r="H113" s="395">
        <f>SUM(H100:H112)</f>
        <v>1194</v>
      </c>
      <c r="I113" s="395">
        <f>SUM(I100:I112)</f>
        <v>1311</v>
      </c>
      <c r="J113" s="395">
        <f>SUM(J100:J112)</f>
        <v>1411</v>
      </c>
      <c r="K113" s="400">
        <f>(+J113-H113)/H113</f>
        <v>0.18174204355108878</v>
      </c>
      <c r="L113" s="400">
        <f>(+J113-I113)/I113</f>
        <v>7.6277650648360035E-2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1825</v>
      </c>
      <c r="R113" s="400">
        <f>(+Q113-O113)/O113</f>
        <v>9.1507177033492829E-2</v>
      </c>
      <c r="S113" s="400">
        <f>(+Q113-P113)/P113</f>
        <v>-6.5540194572452637E-2</v>
      </c>
      <c r="U113" s="395">
        <f>SUM(U100:U112)</f>
        <v>1399</v>
      </c>
      <c r="V113" s="395">
        <f>SUM(V100:V112)</f>
        <v>1558</v>
      </c>
      <c r="W113" s="395">
        <f>SUM(W100:W112)</f>
        <v>1411</v>
      </c>
      <c r="X113" s="400">
        <f>(+W113-U113)/U113</f>
        <v>8.5775553967119365E-3</v>
      </c>
      <c r="Y113" s="400">
        <f>(+W113-V113)/V113</f>
        <v>-9.4351732991014126E-2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45973</v>
      </c>
      <c r="G116" s="398" t="s">
        <v>3</v>
      </c>
      <c r="N116" s="394">
        <f ca="1">TODAY()</f>
        <v>45973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8" si="52">(+D119-B119)/B119</f>
        <v>6.0773480662983423E-2</v>
      </c>
      <c r="F119" s="400">
        <f t="shared" ref="F119:F128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8" si="54">(+J119-H119)/H119</f>
        <v>0.14912280701754385</v>
      </c>
      <c r="L119" s="400">
        <f t="shared" ref="L119:L128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2"/>
        <v>5.6872037914691941E-2</v>
      </c>
      <c r="F121" s="400">
        <f t="shared" si="53"/>
        <v>0.13197969543147209</v>
      </c>
      <c r="H121" s="395">
        <v>181</v>
      </c>
      <c r="I121" s="395">
        <v>187</v>
      </c>
      <c r="J121" s="395">
        <v>136</v>
      </c>
      <c r="K121" s="400">
        <f t="shared" si="54"/>
        <v>-0.24861878453038674</v>
      </c>
      <c r="L121" s="400">
        <f t="shared" si="55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6"/>
        <v>5.6872037914691941E-2</v>
      </c>
      <c r="S121" s="400">
        <f t="shared" si="57"/>
        <v>0.13197969543147209</v>
      </c>
      <c r="U121" s="395">
        <v>181</v>
      </c>
      <c r="V121" s="395">
        <v>187</v>
      </c>
      <c r="W121" s="395">
        <v>136</v>
      </c>
      <c r="X121" s="400">
        <f t="shared" si="58"/>
        <v>-0.24861878453038674</v>
      </c>
      <c r="Y121" s="400">
        <f t="shared" si="59"/>
        <v>-0.27272727272727271</v>
      </c>
    </row>
    <row r="122" spans="1:25" ht="12.75" customHeight="1" x14ac:dyDescent="0.4">
      <c r="A122" s="395" t="s">
        <v>101</v>
      </c>
      <c r="B122" s="6">
        <v>206</v>
      </c>
      <c r="C122" s="6">
        <v>245</v>
      </c>
      <c r="D122" s="6">
        <v>284</v>
      </c>
      <c r="E122" s="400">
        <f t="shared" si="52"/>
        <v>0.37864077669902912</v>
      </c>
      <c r="F122" s="400">
        <f t="shared" si="53"/>
        <v>0.15918367346938775</v>
      </c>
      <c r="H122" s="6">
        <v>168</v>
      </c>
      <c r="I122" s="6">
        <v>162</v>
      </c>
      <c r="J122" s="6">
        <v>207</v>
      </c>
      <c r="K122" s="400">
        <f t="shared" si="54"/>
        <v>0.23214285714285715</v>
      </c>
      <c r="L122" s="400">
        <f t="shared" si="55"/>
        <v>0.27777777777777779</v>
      </c>
      <c r="N122" s="395" t="s">
        <v>101</v>
      </c>
      <c r="O122" s="6">
        <v>206</v>
      </c>
      <c r="P122" s="6">
        <v>245</v>
      </c>
      <c r="Q122" s="6">
        <v>284</v>
      </c>
      <c r="R122" s="400">
        <f t="shared" si="56"/>
        <v>0.37864077669902912</v>
      </c>
      <c r="S122" s="400">
        <f t="shared" si="57"/>
        <v>0.15918367346938775</v>
      </c>
      <c r="U122" s="6">
        <v>168</v>
      </c>
      <c r="V122" s="6">
        <v>162</v>
      </c>
      <c r="W122" s="6">
        <v>207</v>
      </c>
      <c r="X122" s="400">
        <f t="shared" si="58"/>
        <v>0.23214285714285715</v>
      </c>
      <c r="Y122" s="400">
        <f t="shared" si="59"/>
        <v>0.27777777777777779</v>
      </c>
    </row>
    <row r="123" spans="1:25" ht="12.75" customHeight="1" x14ac:dyDescent="0.4">
      <c r="A123" s="395" t="s">
        <v>102</v>
      </c>
      <c r="B123" s="6">
        <v>246</v>
      </c>
      <c r="C123" s="6">
        <v>285</v>
      </c>
      <c r="D123" s="6">
        <v>260</v>
      </c>
      <c r="E123" s="400">
        <f t="shared" si="52"/>
        <v>5.6910569105691054E-2</v>
      </c>
      <c r="F123" s="400">
        <f t="shared" si="53"/>
        <v>-8.771929824561403E-2</v>
      </c>
      <c r="H123" s="6">
        <v>209</v>
      </c>
      <c r="I123" s="6">
        <v>217</v>
      </c>
      <c r="J123" s="6">
        <v>239</v>
      </c>
      <c r="K123" s="400">
        <f t="shared" si="54"/>
        <v>0.14354066985645933</v>
      </c>
      <c r="L123" s="400">
        <f t="shared" si="55"/>
        <v>0.10138248847926268</v>
      </c>
      <c r="N123" s="395" t="s">
        <v>102</v>
      </c>
      <c r="O123" s="6">
        <v>246</v>
      </c>
      <c r="P123" s="6">
        <v>285</v>
      </c>
      <c r="Q123" s="6">
        <v>260</v>
      </c>
      <c r="R123" s="400">
        <f t="shared" si="56"/>
        <v>5.6910569105691054E-2</v>
      </c>
      <c r="S123" s="400">
        <f t="shared" si="57"/>
        <v>-8.771929824561403E-2</v>
      </c>
      <c r="U123" s="6">
        <v>209</v>
      </c>
      <c r="V123" s="6">
        <v>217</v>
      </c>
      <c r="W123" s="6">
        <v>239</v>
      </c>
      <c r="X123" s="400">
        <f t="shared" si="58"/>
        <v>0.14354066985645933</v>
      </c>
      <c r="Y123" s="400">
        <f t="shared" si="59"/>
        <v>0.10138248847926268</v>
      </c>
    </row>
    <row r="124" spans="1:25" ht="12.75" customHeight="1" x14ac:dyDescent="0.4">
      <c r="A124" s="395" t="s">
        <v>103</v>
      </c>
      <c r="B124" s="6">
        <v>318</v>
      </c>
      <c r="C124" s="6">
        <v>283</v>
      </c>
      <c r="D124" s="6">
        <v>293</v>
      </c>
      <c r="E124" s="400">
        <f t="shared" si="52"/>
        <v>-7.8616352201257858E-2</v>
      </c>
      <c r="F124" s="400">
        <f t="shared" si="53"/>
        <v>3.5335689045936397E-2</v>
      </c>
      <c r="H124" s="6">
        <v>217</v>
      </c>
      <c r="I124" s="6">
        <v>197</v>
      </c>
      <c r="J124" s="6">
        <v>227</v>
      </c>
      <c r="K124" s="400">
        <f t="shared" si="54"/>
        <v>4.6082949308755762E-2</v>
      </c>
      <c r="L124" s="400">
        <f t="shared" si="55"/>
        <v>0.15228426395939088</v>
      </c>
      <c r="N124" s="395" t="s">
        <v>103</v>
      </c>
      <c r="O124" s="6">
        <v>318</v>
      </c>
      <c r="P124" s="6">
        <v>283</v>
      </c>
      <c r="Q124" s="6">
        <v>293</v>
      </c>
      <c r="R124" s="400">
        <f t="shared" si="56"/>
        <v>-7.8616352201257858E-2</v>
      </c>
      <c r="S124" s="400">
        <f t="shared" si="57"/>
        <v>3.5335689045936397E-2</v>
      </c>
      <c r="U124" s="6">
        <v>217</v>
      </c>
      <c r="V124" s="6">
        <v>197</v>
      </c>
      <c r="W124" s="6">
        <v>227</v>
      </c>
      <c r="X124" s="400">
        <f t="shared" si="58"/>
        <v>4.6082949308755762E-2</v>
      </c>
      <c r="Y124" s="400">
        <f t="shared" si="59"/>
        <v>0.15228426395939088</v>
      </c>
    </row>
    <row r="125" spans="1:25" ht="12.75" customHeight="1" x14ac:dyDescent="0.4">
      <c r="A125" s="395" t="s">
        <v>104</v>
      </c>
      <c r="B125" s="6">
        <v>261</v>
      </c>
      <c r="C125" s="6">
        <v>273</v>
      </c>
      <c r="D125" s="6">
        <v>327</v>
      </c>
      <c r="E125" s="400">
        <f t="shared" si="52"/>
        <v>0.25287356321839083</v>
      </c>
      <c r="F125" s="400">
        <f t="shared" si="53"/>
        <v>0.19780219780219779</v>
      </c>
      <c r="H125" s="6">
        <v>228</v>
      </c>
      <c r="I125" s="6">
        <v>236</v>
      </c>
      <c r="J125" s="6">
        <v>206</v>
      </c>
      <c r="K125" s="400">
        <f t="shared" si="54"/>
        <v>-9.6491228070175433E-2</v>
      </c>
      <c r="L125" s="400">
        <f t="shared" si="55"/>
        <v>-0.1271186440677966</v>
      </c>
      <c r="N125" s="395" t="s">
        <v>104</v>
      </c>
      <c r="O125" s="6">
        <v>261</v>
      </c>
      <c r="P125" s="6">
        <v>273</v>
      </c>
      <c r="Q125" s="6">
        <v>327</v>
      </c>
      <c r="R125" s="400">
        <f t="shared" si="56"/>
        <v>0.25287356321839083</v>
      </c>
      <c r="S125" s="400">
        <f t="shared" si="57"/>
        <v>0.19780219780219779</v>
      </c>
      <c r="U125" s="6">
        <v>228</v>
      </c>
      <c r="V125" s="6">
        <v>236</v>
      </c>
      <c r="W125" s="6">
        <v>206</v>
      </c>
      <c r="X125" s="400">
        <f t="shared" si="58"/>
        <v>-9.6491228070175433E-2</v>
      </c>
      <c r="Y125" s="400">
        <f t="shared" si="59"/>
        <v>-0.1271186440677966</v>
      </c>
    </row>
    <row r="126" spans="1:25" ht="12.75" customHeight="1" x14ac:dyDescent="0.4">
      <c r="A126" s="395" t="s">
        <v>105</v>
      </c>
      <c r="B126" s="6">
        <v>269</v>
      </c>
      <c r="C126" s="6">
        <v>289</v>
      </c>
      <c r="D126" s="6">
        <v>262</v>
      </c>
      <c r="E126" s="400">
        <f t="shared" si="52"/>
        <v>-2.6022304832713755E-2</v>
      </c>
      <c r="F126" s="400">
        <f t="shared" si="53"/>
        <v>-9.3425605536332182E-2</v>
      </c>
      <c r="H126" s="6">
        <v>239</v>
      </c>
      <c r="I126" s="6">
        <v>232</v>
      </c>
      <c r="J126" s="6">
        <v>247</v>
      </c>
      <c r="K126" s="400">
        <f t="shared" si="54"/>
        <v>3.3472803347280332E-2</v>
      </c>
      <c r="L126" s="400">
        <f t="shared" si="55"/>
        <v>6.4655172413793108E-2</v>
      </c>
      <c r="N126" s="395" t="s">
        <v>105</v>
      </c>
      <c r="O126" s="6">
        <v>269</v>
      </c>
      <c r="P126" s="6">
        <v>289</v>
      </c>
      <c r="Q126" s="6">
        <v>262</v>
      </c>
      <c r="R126" s="400">
        <f t="shared" si="56"/>
        <v>-2.6022304832713755E-2</v>
      </c>
      <c r="S126" s="400">
        <f t="shared" si="57"/>
        <v>-9.3425605536332182E-2</v>
      </c>
      <c r="U126" s="6">
        <v>239</v>
      </c>
      <c r="V126" s="6">
        <v>232</v>
      </c>
      <c r="W126" s="6">
        <v>247</v>
      </c>
      <c r="X126" s="400">
        <f t="shared" si="58"/>
        <v>3.3472803347280332E-2</v>
      </c>
      <c r="Y126" s="400">
        <f t="shared" si="59"/>
        <v>6.4655172413793108E-2</v>
      </c>
    </row>
    <row r="127" spans="1:25" ht="12.75" customHeight="1" x14ac:dyDescent="0.4">
      <c r="A127" s="399" t="s">
        <v>106</v>
      </c>
      <c r="B127" s="6">
        <v>274</v>
      </c>
      <c r="C127" s="6">
        <v>275</v>
      </c>
      <c r="D127" s="6">
        <v>283</v>
      </c>
      <c r="E127" s="400">
        <f t="shared" si="52"/>
        <v>3.2846715328467155E-2</v>
      </c>
      <c r="F127" s="400">
        <f t="shared" si="53"/>
        <v>2.9090909090909091E-2</v>
      </c>
      <c r="H127" s="6">
        <v>210</v>
      </c>
      <c r="I127" s="6">
        <v>216</v>
      </c>
      <c r="J127" s="6">
        <v>201</v>
      </c>
      <c r="K127" s="400">
        <f t="shared" si="54"/>
        <v>-4.2857142857142858E-2</v>
      </c>
      <c r="L127" s="400">
        <f t="shared" si="55"/>
        <v>-6.9444444444444448E-2</v>
      </c>
      <c r="N127" s="399" t="s">
        <v>106</v>
      </c>
      <c r="O127" s="6">
        <v>274</v>
      </c>
      <c r="P127" s="6">
        <v>275</v>
      </c>
      <c r="Q127" s="6">
        <v>283</v>
      </c>
      <c r="R127" s="400">
        <f t="shared" si="56"/>
        <v>3.2846715328467155E-2</v>
      </c>
      <c r="S127" s="400">
        <f t="shared" si="57"/>
        <v>2.9090909090909091E-2</v>
      </c>
      <c r="U127" s="6">
        <v>210</v>
      </c>
      <c r="V127" s="6">
        <v>216</v>
      </c>
      <c r="W127" s="6">
        <v>201</v>
      </c>
      <c r="X127" s="400">
        <f t="shared" si="58"/>
        <v>-4.2857142857142858E-2</v>
      </c>
      <c r="Y127" s="400">
        <f t="shared" si="59"/>
        <v>-6.9444444444444448E-2</v>
      </c>
    </row>
    <row r="128" spans="1:25" ht="12.75" customHeight="1" x14ac:dyDescent="0.4">
      <c r="A128" s="395" t="s">
        <v>107</v>
      </c>
      <c r="B128" s="6">
        <v>244</v>
      </c>
      <c r="C128" s="6">
        <v>287</v>
      </c>
      <c r="D128" s="6">
        <v>281</v>
      </c>
      <c r="E128" s="400">
        <f t="shared" si="52"/>
        <v>0.15163934426229508</v>
      </c>
      <c r="F128" s="400">
        <f t="shared" si="53"/>
        <v>-2.0905923344947737E-2</v>
      </c>
      <c r="H128" s="6">
        <v>180</v>
      </c>
      <c r="I128" s="6">
        <v>216</v>
      </c>
      <c r="J128" s="6">
        <v>218</v>
      </c>
      <c r="K128" s="400">
        <f t="shared" si="54"/>
        <v>0.21111111111111111</v>
      </c>
      <c r="L128" s="400">
        <f t="shared" si="55"/>
        <v>9.2592592592592587E-3</v>
      </c>
      <c r="N128" s="395" t="s">
        <v>107</v>
      </c>
      <c r="O128" s="6">
        <v>244</v>
      </c>
      <c r="P128" s="6">
        <v>287</v>
      </c>
      <c r="Q128" s="6">
        <v>281</v>
      </c>
      <c r="R128" s="400">
        <f t="shared" si="56"/>
        <v>0.15163934426229508</v>
      </c>
      <c r="S128" s="400">
        <f t="shared" si="57"/>
        <v>-2.0905923344947737E-2</v>
      </c>
      <c r="U128" s="6">
        <v>180</v>
      </c>
      <c r="V128" s="6">
        <v>216</v>
      </c>
      <c r="W128" s="6">
        <v>218</v>
      </c>
      <c r="X128" s="400">
        <f t="shared" si="58"/>
        <v>0.21111111111111111</v>
      </c>
      <c r="Y128" s="400">
        <f t="shared" si="59"/>
        <v>9.2592592592592587E-3</v>
      </c>
    </row>
    <row r="129" spans="1:25" ht="12.75" customHeight="1" x14ac:dyDescent="0.4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2354</v>
      </c>
      <c r="C132" s="395">
        <f>SUM(C119:C130)</f>
        <v>2450</v>
      </c>
      <c r="D132" s="395">
        <f>SUM(D119:D130)</f>
        <v>2597</v>
      </c>
      <c r="E132" s="400">
        <f>(+D132-B132)/B132</f>
        <v>0.1032285471537808</v>
      </c>
      <c r="F132" s="400">
        <f>(+D132-C132)/C132</f>
        <v>0.06</v>
      </c>
      <c r="H132" s="395">
        <f>SUM(H119:H131)</f>
        <v>1888</v>
      </c>
      <c r="I132" s="395">
        <f>SUM(I119:I131)</f>
        <v>1918</v>
      </c>
      <c r="J132" s="395">
        <f>SUM(J119:J131)</f>
        <v>1938</v>
      </c>
      <c r="K132" s="400">
        <f>(+J132-H132)/H132</f>
        <v>2.6483050847457626E-2</v>
      </c>
      <c r="L132" s="400">
        <f>(+J132-I132)/I132</f>
        <v>1.0427528675703858E-2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2597</v>
      </c>
      <c r="R132" s="400">
        <f>(+Q132-O132)/O132</f>
        <v>-2.1477015825169556E-2</v>
      </c>
      <c r="S132" s="400">
        <f>(+Q132-P132)/P132</f>
        <v>-5.3571428571428568E-2</v>
      </c>
      <c r="U132" s="395">
        <f>SUM(U119:U131)</f>
        <v>2247</v>
      </c>
      <c r="V132" s="395">
        <f>SUM(V119:V131)</f>
        <v>2297</v>
      </c>
      <c r="W132" s="395">
        <f>SUM(W119:W131)</f>
        <v>1938</v>
      </c>
      <c r="X132" s="400">
        <f>(+W132-U132)/U132</f>
        <v>-0.13751668891855809</v>
      </c>
      <c r="Y132" s="400">
        <f>(+W132-V132)/V132</f>
        <v>-0.15629081410535481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7" si="60">(+D138-B138)/B138</f>
        <v>0.22772277227722773</v>
      </c>
      <c r="F138" s="400">
        <f t="shared" ref="F138:F147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7" si="62">(+J138-H138)/H138</f>
        <v>-0.10101010101010101</v>
      </c>
      <c r="L138" s="400">
        <f t="shared" ref="L138:L147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0"/>
        <v>-9.2105263157894732E-2</v>
      </c>
      <c r="F140" s="400">
        <f t="shared" si="61"/>
        <v>-0.13207547169811321</v>
      </c>
      <c r="H140" s="395">
        <v>125</v>
      </c>
      <c r="I140" s="395">
        <v>135</v>
      </c>
      <c r="J140" s="395">
        <v>111</v>
      </c>
      <c r="K140" s="400">
        <f t="shared" si="62"/>
        <v>-0.112</v>
      </c>
      <c r="L140" s="400">
        <f t="shared" si="63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4"/>
        <v>-9.2105263157894732E-2</v>
      </c>
      <c r="S140" s="400">
        <f t="shared" si="65"/>
        <v>-0.13207547169811321</v>
      </c>
      <c r="U140" s="395">
        <v>125</v>
      </c>
      <c r="V140" s="395">
        <v>135</v>
      </c>
      <c r="W140" s="395">
        <v>111</v>
      </c>
      <c r="X140" s="400">
        <f t="shared" si="66"/>
        <v>-0.112</v>
      </c>
      <c r="Y140" s="400">
        <f t="shared" si="67"/>
        <v>-0.17777777777777778</v>
      </c>
    </row>
    <row r="141" spans="1:25" ht="12.75" customHeight="1" x14ac:dyDescent="0.4">
      <c r="A141" s="395" t="s">
        <v>101</v>
      </c>
      <c r="B141" s="6">
        <v>156</v>
      </c>
      <c r="C141" s="6">
        <v>197</v>
      </c>
      <c r="D141" s="6">
        <v>202</v>
      </c>
      <c r="E141" s="400">
        <f t="shared" si="60"/>
        <v>0.29487179487179488</v>
      </c>
      <c r="F141" s="400">
        <f t="shared" si="61"/>
        <v>2.5380710659898477E-2</v>
      </c>
      <c r="H141" s="6">
        <v>131</v>
      </c>
      <c r="I141" s="6">
        <v>140</v>
      </c>
      <c r="J141" s="6">
        <v>125</v>
      </c>
      <c r="K141" s="400">
        <f t="shared" si="62"/>
        <v>-4.5801526717557252E-2</v>
      </c>
      <c r="L141" s="400">
        <f t="shared" si="63"/>
        <v>-0.10714285714285714</v>
      </c>
      <c r="N141" s="395" t="s">
        <v>101</v>
      </c>
      <c r="O141" s="6">
        <v>156</v>
      </c>
      <c r="P141" s="6">
        <v>197</v>
      </c>
      <c r="Q141" s="6">
        <v>202</v>
      </c>
      <c r="R141" s="400">
        <f t="shared" si="64"/>
        <v>0.29487179487179488</v>
      </c>
      <c r="S141" s="400">
        <f t="shared" si="65"/>
        <v>2.5380710659898477E-2</v>
      </c>
      <c r="U141" s="6">
        <v>131</v>
      </c>
      <c r="V141" s="6">
        <v>140</v>
      </c>
      <c r="W141" s="6">
        <v>125</v>
      </c>
      <c r="X141" s="400">
        <f t="shared" si="66"/>
        <v>-4.5801526717557252E-2</v>
      </c>
      <c r="Y141" s="400">
        <f t="shared" si="67"/>
        <v>-0.10714285714285714</v>
      </c>
    </row>
    <row r="142" spans="1:25" ht="12.75" customHeight="1" x14ac:dyDescent="0.4">
      <c r="A142" s="395" t="s">
        <v>102</v>
      </c>
      <c r="B142" s="6">
        <v>201</v>
      </c>
      <c r="C142" s="6">
        <v>214</v>
      </c>
      <c r="D142" s="6">
        <v>221</v>
      </c>
      <c r="E142" s="400">
        <f t="shared" si="60"/>
        <v>9.950248756218906E-2</v>
      </c>
      <c r="F142" s="400">
        <f t="shared" si="61"/>
        <v>3.2710280373831772E-2</v>
      </c>
      <c r="H142" s="6">
        <v>170</v>
      </c>
      <c r="I142" s="6">
        <v>171</v>
      </c>
      <c r="J142" s="6">
        <v>151</v>
      </c>
      <c r="K142" s="400">
        <f t="shared" si="62"/>
        <v>-0.11176470588235295</v>
      </c>
      <c r="L142" s="400">
        <f t="shared" si="63"/>
        <v>-0.11695906432748537</v>
      </c>
      <c r="N142" s="395" t="s">
        <v>102</v>
      </c>
      <c r="O142" s="6">
        <v>201</v>
      </c>
      <c r="P142" s="6">
        <v>214</v>
      </c>
      <c r="Q142" s="6">
        <v>221</v>
      </c>
      <c r="R142" s="400">
        <f t="shared" si="64"/>
        <v>9.950248756218906E-2</v>
      </c>
      <c r="S142" s="400">
        <f t="shared" si="65"/>
        <v>3.2710280373831772E-2</v>
      </c>
      <c r="U142" s="6">
        <v>170</v>
      </c>
      <c r="V142" s="6">
        <v>171</v>
      </c>
      <c r="W142" s="6">
        <v>151</v>
      </c>
      <c r="X142" s="400">
        <f t="shared" si="66"/>
        <v>-0.11176470588235295</v>
      </c>
      <c r="Y142" s="400">
        <f t="shared" si="67"/>
        <v>-0.11695906432748537</v>
      </c>
    </row>
    <row r="143" spans="1:25" ht="12.75" customHeight="1" x14ac:dyDescent="0.4">
      <c r="A143" s="395" t="s">
        <v>103</v>
      </c>
      <c r="B143" s="6">
        <v>245</v>
      </c>
      <c r="C143" s="6">
        <v>202</v>
      </c>
      <c r="D143" s="6">
        <v>190</v>
      </c>
      <c r="E143" s="400">
        <f t="shared" si="60"/>
        <v>-0.22448979591836735</v>
      </c>
      <c r="F143" s="400">
        <f t="shared" si="61"/>
        <v>-5.9405940594059403E-2</v>
      </c>
      <c r="H143" s="6">
        <v>170</v>
      </c>
      <c r="I143" s="6">
        <v>163</v>
      </c>
      <c r="J143" s="6">
        <v>160</v>
      </c>
      <c r="K143" s="400">
        <f t="shared" si="62"/>
        <v>-5.8823529411764705E-2</v>
      </c>
      <c r="L143" s="400">
        <f t="shared" si="63"/>
        <v>-1.8404907975460124E-2</v>
      </c>
      <c r="N143" s="395" t="s">
        <v>103</v>
      </c>
      <c r="O143" s="6">
        <v>245</v>
      </c>
      <c r="P143" s="6">
        <v>202</v>
      </c>
      <c r="Q143" s="6">
        <v>190</v>
      </c>
      <c r="R143" s="400">
        <f t="shared" si="64"/>
        <v>-0.22448979591836735</v>
      </c>
      <c r="S143" s="400">
        <f t="shared" si="65"/>
        <v>-5.9405940594059403E-2</v>
      </c>
      <c r="U143" s="6">
        <v>170</v>
      </c>
      <c r="V143" s="6">
        <v>163</v>
      </c>
      <c r="W143" s="6">
        <v>160</v>
      </c>
      <c r="X143" s="400">
        <f t="shared" si="66"/>
        <v>-5.8823529411764705E-2</v>
      </c>
      <c r="Y143" s="400">
        <f t="shared" si="67"/>
        <v>-1.8404907975460124E-2</v>
      </c>
    </row>
    <row r="144" spans="1:25" ht="12.75" customHeight="1" x14ac:dyDescent="0.4">
      <c r="A144" s="395" t="s">
        <v>104</v>
      </c>
      <c r="B144" s="6">
        <v>212</v>
      </c>
      <c r="C144" s="6">
        <v>188</v>
      </c>
      <c r="D144" s="6">
        <v>209</v>
      </c>
      <c r="E144" s="400">
        <f t="shared" si="60"/>
        <v>-1.4150943396226415E-2</v>
      </c>
      <c r="F144" s="400">
        <f t="shared" si="61"/>
        <v>0.11170212765957446</v>
      </c>
      <c r="H144" s="6">
        <v>157</v>
      </c>
      <c r="I144" s="6">
        <v>178</v>
      </c>
      <c r="J144" s="6">
        <v>157</v>
      </c>
      <c r="K144" s="400">
        <f t="shared" si="62"/>
        <v>0</v>
      </c>
      <c r="L144" s="400">
        <f t="shared" si="63"/>
        <v>-0.11797752808988764</v>
      </c>
      <c r="N144" s="395" t="s">
        <v>104</v>
      </c>
      <c r="O144" s="6">
        <v>212</v>
      </c>
      <c r="P144" s="6">
        <v>188</v>
      </c>
      <c r="Q144" s="6">
        <v>209</v>
      </c>
      <c r="R144" s="400">
        <f t="shared" si="64"/>
        <v>-1.4150943396226415E-2</v>
      </c>
      <c r="S144" s="400">
        <f t="shared" si="65"/>
        <v>0.11170212765957446</v>
      </c>
      <c r="U144" s="6">
        <v>157</v>
      </c>
      <c r="V144" s="6">
        <v>178</v>
      </c>
      <c r="W144" s="6">
        <v>157</v>
      </c>
      <c r="X144" s="400">
        <f t="shared" si="66"/>
        <v>0</v>
      </c>
      <c r="Y144" s="400">
        <f t="shared" si="67"/>
        <v>-0.11797752808988764</v>
      </c>
    </row>
    <row r="145" spans="1:25" ht="12.75" customHeight="1" x14ac:dyDescent="0.4">
      <c r="A145" s="395" t="s">
        <v>105</v>
      </c>
      <c r="B145" s="6">
        <v>199</v>
      </c>
      <c r="C145" s="6">
        <v>223</v>
      </c>
      <c r="D145" s="6">
        <v>200</v>
      </c>
      <c r="E145" s="400">
        <f t="shared" si="60"/>
        <v>5.0251256281407036E-3</v>
      </c>
      <c r="F145" s="400">
        <f t="shared" si="61"/>
        <v>-0.1031390134529148</v>
      </c>
      <c r="H145" s="6">
        <v>180</v>
      </c>
      <c r="I145" s="6">
        <v>165</v>
      </c>
      <c r="J145" s="6">
        <v>162</v>
      </c>
      <c r="K145" s="400">
        <f t="shared" si="62"/>
        <v>-0.1</v>
      </c>
      <c r="L145" s="400">
        <f t="shared" si="63"/>
        <v>-1.8181818181818181E-2</v>
      </c>
      <c r="N145" s="395" t="s">
        <v>105</v>
      </c>
      <c r="O145" s="6">
        <v>199</v>
      </c>
      <c r="P145" s="6">
        <v>223</v>
      </c>
      <c r="Q145" s="6">
        <v>200</v>
      </c>
      <c r="R145" s="400">
        <f t="shared" si="64"/>
        <v>5.0251256281407036E-3</v>
      </c>
      <c r="S145" s="400">
        <f t="shared" si="65"/>
        <v>-0.1031390134529148</v>
      </c>
      <c r="U145" s="6">
        <v>180</v>
      </c>
      <c r="V145" s="6">
        <v>165</v>
      </c>
      <c r="W145" s="6">
        <v>162</v>
      </c>
      <c r="X145" s="400">
        <f t="shared" si="66"/>
        <v>-0.1</v>
      </c>
      <c r="Y145" s="400">
        <f t="shared" si="67"/>
        <v>-1.8181818181818181E-2</v>
      </c>
    </row>
    <row r="146" spans="1:25" ht="12.75" customHeight="1" x14ac:dyDescent="0.4">
      <c r="A146" s="395" t="s">
        <v>106</v>
      </c>
      <c r="B146" s="6">
        <v>207</v>
      </c>
      <c r="C146" s="6">
        <v>200</v>
      </c>
      <c r="D146" s="6">
        <v>183</v>
      </c>
      <c r="E146" s="400">
        <f t="shared" si="60"/>
        <v>-0.11594202898550725</v>
      </c>
      <c r="F146" s="400">
        <f t="shared" si="61"/>
        <v>-8.5000000000000006E-2</v>
      </c>
      <c r="H146" s="6">
        <v>147</v>
      </c>
      <c r="I146" s="6">
        <v>129</v>
      </c>
      <c r="J146" s="6">
        <v>180</v>
      </c>
      <c r="K146" s="400">
        <f t="shared" si="62"/>
        <v>0.22448979591836735</v>
      </c>
      <c r="L146" s="400">
        <f t="shared" si="63"/>
        <v>0.39534883720930231</v>
      </c>
      <c r="N146" s="395" t="s">
        <v>106</v>
      </c>
      <c r="O146" s="6">
        <v>207</v>
      </c>
      <c r="P146" s="6">
        <v>200</v>
      </c>
      <c r="Q146" s="6">
        <v>183</v>
      </c>
      <c r="R146" s="400">
        <f t="shared" si="64"/>
        <v>-0.11594202898550725</v>
      </c>
      <c r="S146" s="400">
        <f t="shared" si="65"/>
        <v>-8.5000000000000006E-2</v>
      </c>
      <c r="U146" s="6">
        <v>147</v>
      </c>
      <c r="V146" s="6">
        <v>129</v>
      </c>
      <c r="W146" s="6">
        <v>180</v>
      </c>
      <c r="X146" s="400">
        <f t="shared" si="66"/>
        <v>0.22448979591836735</v>
      </c>
      <c r="Y146" s="400">
        <f t="shared" si="67"/>
        <v>0.39534883720930231</v>
      </c>
    </row>
    <row r="147" spans="1:25" ht="12.75" customHeight="1" x14ac:dyDescent="0.4">
      <c r="A147" s="395" t="s">
        <v>107</v>
      </c>
      <c r="B147" s="6">
        <v>160</v>
      </c>
      <c r="C147" s="6">
        <v>208</v>
      </c>
      <c r="D147" s="6">
        <v>197</v>
      </c>
      <c r="E147" s="400">
        <f t="shared" si="60"/>
        <v>0.23125000000000001</v>
      </c>
      <c r="F147" s="400">
        <f t="shared" si="61"/>
        <v>-5.2884615384615384E-2</v>
      </c>
      <c r="H147" s="6">
        <v>150</v>
      </c>
      <c r="I147" s="6">
        <v>176</v>
      </c>
      <c r="J147" s="6">
        <v>151</v>
      </c>
      <c r="K147" s="400">
        <f t="shared" si="62"/>
        <v>6.6666666666666671E-3</v>
      </c>
      <c r="L147" s="400">
        <f t="shared" si="63"/>
        <v>-0.14204545454545456</v>
      </c>
      <c r="N147" s="395" t="s">
        <v>107</v>
      </c>
      <c r="O147" s="6">
        <v>160</v>
      </c>
      <c r="P147" s="6">
        <v>208</v>
      </c>
      <c r="Q147" s="6">
        <v>197</v>
      </c>
      <c r="R147" s="400">
        <f t="shared" si="64"/>
        <v>0.23125000000000001</v>
      </c>
      <c r="S147" s="400">
        <f t="shared" si="65"/>
        <v>-5.2884615384615384E-2</v>
      </c>
      <c r="U147" s="6">
        <v>150</v>
      </c>
      <c r="V147" s="6">
        <v>176</v>
      </c>
      <c r="W147" s="6">
        <v>151</v>
      </c>
      <c r="X147" s="400">
        <f t="shared" si="66"/>
        <v>6.6666666666666671E-3</v>
      </c>
      <c r="Y147" s="400">
        <f t="shared" si="67"/>
        <v>-0.14204545454545456</v>
      </c>
    </row>
    <row r="148" spans="1:25" ht="12.75" customHeight="1" x14ac:dyDescent="0.4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1757</v>
      </c>
      <c r="C151" s="395">
        <f>SUM(C138:C149)</f>
        <v>1863</v>
      </c>
      <c r="D151" s="395">
        <f>SUM(D138:D149)</f>
        <v>1764</v>
      </c>
      <c r="E151" s="400">
        <f>(+D151-B151)/B151</f>
        <v>3.9840637450199202E-3</v>
      </c>
      <c r="F151" s="400">
        <f>(+D151-C151)/C151</f>
        <v>-5.3140096618357488E-2</v>
      </c>
      <c r="H151" s="395">
        <f>SUM(H138:H149)</f>
        <v>1424</v>
      </c>
      <c r="I151" s="395">
        <f>SUM(I138:I149)</f>
        <v>1443</v>
      </c>
      <c r="J151" s="395">
        <f>SUM(J138:J149)</f>
        <v>1387</v>
      </c>
      <c r="K151" s="400">
        <f>(+J151-H151)/H151</f>
        <v>-2.5983146067415731E-2</v>
      </c>
      <c r="L151" s="400">
        <f>(+J151-I151)/I151</f>
        <v>-3.8808038808038806E-2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1764</v>
      </c>
      <c r="R151" s="400">
        <f>(+Q151-O151)/O151</f>
        <v>-0.10274669379450661</v>
      </c>
      <c r="S151" s="400">
        <f>(+Q151-P151)/P151</f>
        <v>-0.15233061028351755</v>
      </c>
      <c r="U151" s="395">
        <f>SUM(U138:U149)</f>
        <v>1659</v>
      </c>
      <c r="V151" s="395">
        <f>SUM(V138:V149)</f>
        <v>1709</v>
      </c>
      <c r="W151" s="395">
        <f>SUM(W138:W149)</f>
        <v>1387</v>
      </c>
      <c r="X151" s="400">
        <f>(+W151-U151)/U151</f>
        <v>-0.16395418927064498</v>
      </c>
      <c r="Y151" s="400">
        <f>(+W151-V151)/V151</f>
        <v>-0.18841427735517846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45973</v>
      </c>
      <c r="F155" s="401" t="s">
        <v>117</v>
      </c>
      <c r="G155" s="401"/>
      <c r="N155" s="394">
        <f ca="1">TODAY()</f>
        <v>45973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2" si="68">(+D159-B159)/B159</f>
        <v>0.51111111111111107</v>
      </c>
      <c r="F159" s="400">
        <f t="shared" ref="F159:F162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2" si="70">(+J159-H159)/H159</f>
        <v>-0.08</v>
      </c>
      <c r="L159" s="400">
        <f t="shared" ref="L159:L162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8"/>
        <v>5.6179775280898875E-2</v>
      </c>
      <c r="F161" s="400">
        <f t="shared" si="69"/>
        <v>0.24503311258278146</v>
      </c>
      <c r="H161" s="395">
        <v>105</v>
      </c>
      <c r="I161" s="395">
        <v>94</v>
      </c>
      <c r="J161" s="395">
        <v>76</v>
      </c>
      <c r="K161" s="400">
        <f t="shared" si="70"/>
        <v>-0.27619047619047621</v>
      </c>
      <c r="L161" s="400">
        <f t="shared" si="71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2"/>
        <v>5.6179775280898875E-2</v>
      </c>
      <c r="S161" s="400">
        <f t="shared" si="73"/>
        <v>0.24503311258278146</v>
      </c>
      <c r="U161" s="395">
        <v>105</v>
      </c>
      <c r="V161" s="395">
        <v>94</v>
      </c>
      <c r="W161" s="395">
        <v>76</v>
      </c>
      <c r="X161" s="400">
        <f t="shared" si="74"/>
        <v>-0.27619047619047621</v>
      </c>
      <c r="Y161" s="400">
        <f t="shared" si="75"/>
        <v>-0.19148936170212766</v>
      </c>
    </row>
    <row r="162" spans="1:25" ht="12.75" customHeight="1" x14ac:dyDescent="0.4">
      <c r="A162" s="395" t="s">
        <v>101</v>
      </c>
      <c r="B162" s="6">
        <v>144</v>
      </c>
      <c r="C162" s="6">
        <v>180</v>
      </c>
      <c r="D162" s="6">
        <v>194</v>
      </c>
      <c r="E162" s="400">
        <f t="shared" si="68"/>
        <v>0.34722222222222221</v>
      </c>
      <c r="F162" s="400">
        <f t="shared" si="69"/>
        <v>7.7777777777777779E-2</v>
      </c>
      <c r="H162" s="6">
        <v>96</v>
      </c>
      <c r="I162" s="6">
        <v>136</v>
      </c>
      <c r="J162" s="6">
        <v>136</v>
      </c>
      <c r="K162" s="400">
        <f t="shared" si="70"/>
        <v>0.41666666666666669</v>
      </c>
      <c r="L162" s="400">
        <f t="shared" si="71"/>
        <v>0</v>
      </c>
      <c r="M162" s="400">
        <f t="shared" ref="M162" si="76">(+K162-J162)/J162</f>
        <v>-0.99693627450980404</v>
      </c>
      <c r="N162" s="395" t="s">
        <v>101</v>
      </c>
      <c r="O162" s="6">
        <v>144</v>
      </c>
      <c r="P162" s="6">
        <v>180</v>
      </c>
      <c r="Q162" s="6">
        <v>194</v>
      </c>
      <c r="R162" s="400">
        <f t="shared" si="72"/>
        <v>0.34722222222222221</v>
      </c>
      <c r="S162" s="400">
        <f t="shared" si="73"/>
        <v>7.7777777777777779E-2</v>
      </c>
      <c r="U162" s="6">
        <v>96</v>
      </c>
      <c r="V162" s="6">
        <v>136</v>
      </c>
      <c r="W162" s="6">
        <v>136</v>
      </c>
      <c r="X162" s="400">
        <f t="shared" si="74"/>
        <v>0.41666666666666669</v>
      </c>
      <c r="Y162" s="400">
        <f t="shared" si="75"/>
        <v>0</v>
      </c>
    </row>
    <row r="163" spans="1:25" ht="12.75" customHeight="1" x14ac:dyDescent="0.4">
      <c r="A163" s="395" t="s">
        <v>102</v>
      </c>
      <c r="B163" s="6">
        <v>210</v>
      </c>
      <c r="C163" s="6">
        <v>222</v>
      </c>
      <c r="D163" s="6">
        <v>212</v>
      </c>
      <c r="E163" s="400">
        <f t="shared" ref="E163:E168" si="77">(+D163-B163)/B163</f>
        <v>9.5238095238095247E-3</v>
      </c>
      <c r="F163" s="400">
        <f t="shared" ref="F163:F168" si="78">(+D163-C163)/C163</f>
        <v>-4.5045045045045043E-2</v>
      </c>
      <c r="H163" s="6">
        <v>121</v>
      </c>
      <c r="I163" s="6">
        <v>139</v>
      </c>
      <c r="J163" s="6">
        <v>148</v>
      </c>
      <c r="K163" s="400">
        <f t="shared" ref="K163:K168" si="79">(+J163-H163)/H163</f>
        <v>0.2231404958677686</v>
      </c>
      <c r="L163" s="400">
        <f t="shared" ref="L163:L168" si="80">(+J163-I163)/I163</f>
        <v>6.4748201438848921E-2</v>
      </c>
      <c r="N163" s="395" t="s">
        <v>102</v>
      </c>
      <c r="O163" s="6">
        <v>210</v>
      </c>
      <c r="P163" s="6">
        <v>222</v>
      </c>
      <c r="Q163" s="6">
        <v>212</v>
      </c>
      <c r="R163" s="400">
        <f t="shared" si="72"/>
        <v>9.5238095238095247E-3</v>
      </c>
      <c r="S163" s="400">
        <f t="shared" si="73"/>
        <v>-4.5045045045045043E-2</v>
      </c>
      <c r="U163" s="6">
        <v>121</v>
      </c>
      <c r="V163" s="6">
        <v>139</v>
      </c>
      <c r="W163" s="6">
        <v>148</v>
      </c>
      <c r="X163" s="400">
        <f t="shared" si="74"/>
        <v>0.2231404958677686</v>
      </c>
      <c r="Y163" s="400">
        <f t="shared" si="75"/>
        <v>6.4748201438848921E-2</v>
      </c>
    </row>
    <row r="164" spans="1:25" ht="12.75" customHeight="1" x14ac:dyDescent="0.4">
      <c r="A164" s="6" t="s">
        <v>103</v>
      </c>
      <c r="B164" s="6">
        <v>189</v>
      </c>
      <c r="C164" s="6">
        <v>172</v>
      </c>
      <c r="D164" s="6">
        <v>208</v>
      </c>
      <c r="E164" s="400">
        <f t="shared" si="77"/>
        <v>0.10052910052910052</v>
      </c>
      <c r="F164" s="400">
        <f t="shared" si="78"/>
        <v>0.20930232558139536</v>
      </c>
      <c r="H164" s="6">
        <v>154</v>
      </c>
      <c r="I164" s="6">
        <v>121</v>
      </c>
      <c r="J164" s="6">
        <v>134</v>
      </c>
      <c r="K164" s="400">
        <f t="shared" si="79"/>
        <v>-0.12987012987012986</v>
      </c>
      <c r="L164" s="400">
        <f t="shared" si="80"/>
        <v>0.10743801652892562</v>
      </c>
      <c r="N164" s="6" t="s">
        <v>103</v>
      </c>
      <c r="O164" s="6">
        <v>189</v>
      </c>
      <c r="P164" s="6">
        <v>172</v>
      </c>
      <c r="Q164" s="6">
        <v>208</v>
      </c>
      <c r="R164" s="400">
        <f t="shared" si="72"/>
        <v>0.10052910052910052</v>
      </c>
      <c r="S164" s="400">
        <f t="shared" si="73"/>
        <v>0.20930232558139536</v>
      </c>
      <c r="U164" s="6">
        <v>154</v>
      </c>
      <c r="V164" s="6">
        <v>121</v>
      </c>
      <c r="W164" s="6">
        <v>134</v>
      </c>
      <c r="X164" s="400">
        <f t="shared" si="74"/>
        <v>-0.12987012987012986</v>
      </c>
      <c r="Y164" s="400">
        <f t="shared" si="75"/>
        <v>0.10743801652892562</v>
      </c>
    </row>
    <row r="165" spans="1:25" ht="12.75" customHeight="1" x14ac:dyDescent="0.4">
      <c r="A165" s="395" t="s">
        <v>104</v>
      </c>
      <c r="B165" s="6">
        <v>171</v>
      </c>
      <c r="C165" s="6">
        <v>186</v>
      </c>
      <c r="D165" s="6">
        <v>201</v>
      </c>
      <c r="E165" s="400">
        <f t="shared" si="77"/>
        <v>0.17543859649122806</v>
      </c>
      <c r="F165" s="400">
        <f t="shared" si="78"/>
        <v>8.0645161290322578E-2</v>
      </c>
      <c r="H165" s="6">
        <v>124</v>
      </c>
      <c r="I165" s="6">
        <v>117</v>
      </c>
      <c r="J165" s="6">
        <v>146</v>
      </c>
      <c r="K165" s="400">
        <f t="shared" si="79"/>
        <v>0.17741935483870969</v>
      </c>
      <c r="L165" s="400">
        <f t="shared" si="80"/>
        <v>0.24786324786324787</v>
      </c>
      <c r="N165" s="395" t="s">
        <v>104</v>
      </c>
      <c r="O165" s="6">
        <v>171</v>
      </c>
      <c r="P165" s="6">
        <v>186</v>
      </c>
      <c r="Q165" s="6">
        <v>201</v>
      </c>
      <c r="R165" s="400">
        <f t="shared" si="72"/>
        <v>0.17543859649122806</v>
      </c>
      <c r="S165" s="400">
        <f t="shared" si="73"/>
        <v>8.0645161290322578E-2</v>
      </c>
      <c r="U165" s="6">
        <v>124</v>
      </c>
      <c r="V165" s="6">
        <v>117</v>
      </c>
      <c r="W165" s="6">
        <v>146</v>
      </c>
      <c r="X165" s="400">
        <f t="shared" si="74"/>
        <v>0.17741935483870969</v>
      </c>
      <c r="Y165" s="400">
        <f t="shared" si="75"/>
        <v>0.24786324786324787</v>
      </c>
    </row>
    <row r="166" spans="1:25" ht="12.75" customHeight="1" x14ac:dyDescent="0.4">
      <c r="A166" s="395" t="s">
        <v>105</v>
      </c>
      <c r="B166" s="6">
        <v>188</v>
      </c>
      <c r="C166" s="6">
        <v>197</v>
      </c>
      <c r="D166" s="6">
        <v>193</v>
      </c>
      <c r="E166" s="400">
        <f t="shared" si="77"/>
        <v>2.6595744680851064E-2</v>
      </c>
      <c r="F166" s="400">
        <f t="shared" si="78"/>
        <v>-2.030456852791878E-2</v>
      </c>
      <c r="H166" s="6">
        <v>156</v>
      </c>
      <c r="I166" s="6">
        <v>161</v>
      </c>
      <c r="J166" s="6">
        <v>157</v>
      </c>
      <c r="K166" s="400">
        <f t="shared" si="79"/>
        <v>6.41025641025641E-3</v>
      </c>
      <c r="L166" s="400">
        <f t="shared" si="80"/>
        <v>-2.4844720496894408E-2</v>
      </c>
      <c r="N166" s="395" t="s">
        <v>105</v>
      </c>
      <c r="O166" s="6">
        <v>188</v>
      </c>
      <c r="P166" s="6">
        <v>197</v>
      </c>
      <c r="Q166" s="6">
        <v>193</v>
      </c>
      <c r="R166" s="400">
        <f t="shared" si="72"/>
        <v>2.6595744680851064E-2</v>
      </c>
      <c r="S166" s="400">
        <f t="shared" si="73"/>
        <v>-2.030456852791878E-2</v>
      </c>
      <c r="U166" s="6">
        <v>156</v>
      </c>
      <c r="V166" s="6">
        <v>161</v>
      </c>
      <c r="W166" s="6">
        <v>157</v>
      </c>
      <c r="X166" s="400">
        <f t="shared" si="74"/>
        <v>6.41025641025641E-3</v>
      </c>
      <c r="Y166" s="400">
        <f t="shared" si="75"/>
        <v>-2.4844720496894408E-2</v>
      </c>
    </row>
    <row r="167" spans="1:25" ht="15.75" customHeight="1" x14ac:dyDescent="0.4">
      <c r="A167" s="395" t="s">
        <v>106</v>
      </c>
      <c r="B167" s="6">
        <v>133</v>
      </c>
      <c r="C167" s="6">
        <v>172</v>
      </c>
      <c r="D167" s="6">
        <v>187</v>
      </c>
      <c r="E167" s="400">
        <f t="shared" si="77"/>
        <v>0.40601503759398494</v>
      </c>
      <c r="F167" s="400">
        <f t="shared" si="78"/>
        <v>8.7209302325581398E-2</v>
      </c>
      <c r="H167" s="6">
        <v>142</v>
      </c>
      <c r="I167" s="6">
        <v>125</v>
      </c>
      <c r="J167" s="6">
        <v>121</v>
      </c>
      <c r="K167" s="400">
        <f t="shared" si="79"/>
        <v>-0.14788732394366197</v>
      </c>
      <c r="L167" s="400">
        <f t="shared" si="80"/>
        <v>-3.2000000000000001E-2</v>
      </c>
      <c r="N167" s="395" t="s">
        <v>106</v>
      </c>
      <c r="O167" s="6">
        <v>133</v>
      </c>
      <c r="P167" s="6">
        <v>172</v>
      </c>
      <c r="Q167" s="6">
        <v>187</v>
      </c>
      <c r="R167" s="400">
        <f t="shared" si="72"/>
        <v>0.40601503759398494</v>
      </c>
      <c r="S167" s="400">
        <f t="shared" si="73"/>
        <v>8.7209302325581398E-2</v>
      </c>
      <c r="U167" s="6">
        <v>142</v>
      </c>
      <c r="V167" s="6">
        <v>125</v>
      </c>
      <c r="W167" s="6">
        <v>121</v>
      </c>
      <c r="X167" s="400">
        <f t="shared" si="74"/>
        <v>-0.14788732394366197</v>
      </c>
      <c r="Y167" s="400">
        <f t="shared" si="75"/>
        <v>-3.2000000000000001E-2</v>
      </c>
    </row>
    <row r="168" spans="1:25" ht="12.75" customHeight="1" x14ac:dyDescent="0.4">
      <c r="A168" s="395" t="s">
        <v>107</v>
      </c>
      <c r="B168" s="6">
        <v>148</v>
      </c>
      <c r="C168" s="6">
        <v>161</v>
      </c>
      <c r="D168" s="6">
        <v>152</v>
      </c>
      <c r="E168" s="400">
        <f t="shared" si="77"/>
        <v>2.7027027027027029E-2</v>
      </c>
      <c r="F168" s="400">
        <f t="shared" si="78"/>
        <v>-5.5900621118012424E-2</v>
      </c>
      <c r="H168" s="6">
        <v>116</v>
      </c>
      <c r="I168" s="6">
        <v>131</v>
      </c>
      <c r="J168" s="6">
        <v>161</v>
      </c>
      <c r="K168" s="400">
        <f t="shared" si="79"/>
        <v>0.38793103448275862</v>
      </c>
      <c r="L168" s="400">
        <f t="shared" si="80"/>
        <v>0.22900763358778625</v>
      </c>
      <c r="N168" s="395" t="s">
        <v>107</v>
      </c>
      <c r="O168" s="6">
        <v>148</v>
      </c>
      <c r="P168" s="6">
        <v>161</v>
      </c>
      <c r="Q168" s="6">
        <v>152</v>
      </c>
      <c r="R168" s="400">
        <f t="shared" si="72"/>
        <v>2.7027027027027029E-2</v>
      </c>
      <c r="S168" s="400">
        <f t="shared" si="73"/>
        <v>-5.5900621118012424E-2</v>
      </c>
      <c r="U168" s="6">
        <v>116</v>
      </c>
      <c r="V168" s="6">
        <v>131</v>
      </c>
      <c r="W168" s="6">
        <v>161</v>
      </c>
      <c r="X168" s="400">
        <f t="shared" si="74"/>
        <v>0.38793103448275862</v>
      </c>
      <c r="Y168" s="400">
        <f t="shared" si="75"/>
        <v>0.22900763358778625</v>
      </c>
    </row>
    <row r="169" spans="1:25" ht="12.75" customHeight="1" x14ac:dyDescent="0.4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1541</v>
      </c>
      <c r="C172" s="395">
        <f>SUM(C159:C170)</f>
        <v>1712</v>
      </c>
      <c r="D172" s="395">
        <f>SUM(D159:D170)</f>
        <v>1778</v>
      </c>
      <c r="E172" s="400">
        <f>(+D172-B172)/B172</f>
        <v>0.1537962362102531</v>
      </c>
      <c r="F172" s="400">
        <f>(+D172-C172)/C172</f>
        <v>3.8551401869158876E-2</v>
      </c>
      <c r="H172" s="395">
        <f>SUM(H159:H170)</f>
        <v>1149</v>
      </c>
      <c r="I172" s="395">
        <f>SUM(I159:I170)</f>
        <v>1172</v>
      </c>
      <c r="J172" s="395">
        <f>SUM(J159:J170)</f>
        <v>1220</v>
      </c>
      <c r="K172" s="400">
        <f>(+J172-H172)/H172</f>
        <v>6.1792863359442993E-2</v>
      </c>
      <c r="L172" s="400">
        <f>(+J172-I172)/I172</f>
        <v>4.0955631399317405E-2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1778</v>
      </c>
      <c r="R172" s="400">
        <f>(+Q172-O172)/O172</f>
        <v>2.5374855824682813E-2</v>
      </c>
      <c r="S172" s="400">
        <f>(+Q172-P172)/P172</f>
        <v>-6.8134171907756808E-2</v>
      </c>
      <c r="U172" s="395">
        <f>SUM(U159:U170)</f>
        <v>1328</v>
      </c>
      <c r="V172" s="395">
        <f>SUM(V159:V170)</f>
        <v>1381</v>
      </c>
      <c r="W172" s="395">
        <f>SUM(W159:W170)</f>
        <v>1220</v>
      </c>
      <c r="X172" s="400">
        <f>(+W172-U172)/U172</f>
        <v>-8.1325301204819275E-2</v>
      </c>
      <c r="Y172" s="400">
        <f>(+W172-V172)/V172</f>
        <v>-0.1165821868211441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7" si="81">(+D178-B178)/B178</f>
        <v>0.49122807017543857</v>
      </c>
      <c r="F178" s="400">
        <f t="shared" ref="F178:F187" si="82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7" si="83">(+J178-H178)/H178</f>
        <v>6.7796610169491525E-2</v>
      </c>
      <c r="L178" s="400">
        <f t="shared" ref="L178:L187" si="84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5">(+Q178-O178)/O178</f>
        <v>0.49122807017543857</v>
      </c>
      <c r="S178" s="400">
        <f t="shared" ref="S178:S189" si="86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7">(+W178-U178)/U178</f>
        <v>6.7796610169491525E-2</v>
      </c>
      <c r="Y178" s="400">
        <f t="shared" ref="Y178:Y189" si="88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81"/>
        <v>-5.434782608695652E-2</v>
      </c>
      <c r="F179" s="400">
        <f t="shared" si="82"/>
        <v>0.33846153846153848</v>
      </c>
      <c r="H179" s="395">
        <v>56</v>
      </c>
      <c r="I179" s="395">
        <v>50</v>
      </c>
      <c r="J179" s="395">
        <v>76</v>
      </c>
      <c r="K179" s="400">
        <f t="shared" si="83"/>
        <v>0.35714285714285715</v>
      </c>
      <c r="L179" s="400">
        <f t="shared" si="84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5"/>
        <v>-5.434782608695652E-2</v>
      </c>
      <c r="S179" s="400">
        <f t="shared" si="86"/>
        <v>0.33846153846153848</v>
      </c>
      <c r="U179" s="395">
        <v>56</v>
      </c>
      <c r="V179" s="395">
        <v>50</v>
      </c>
      <c r="W179" s="395">
        <v>76</v>
      </c>
      <c r="X179" s="400">
        <f t="shared" si="87"/>
        <v>0.35714285714285715</v>
      </c>
      <c r="Y179" s="400">
        <f t="shared" si="88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81"/>
        <v>0.39473684210526316</v>
      </c>
      <c r="F180" s="400">
        <f t="shared" si="82"/>
        <v>0.21839080459770116</v>
      </c>
      <c r="H180" s="395">
        <v>74</v>
      </c>
      <c r="I180" s="395">
        <v>85</v>
      </c>
      <c r="J180" s="395">
        <v>83</v>
      </c>
      <c r="K180" s="400">
        <f t="shared" si="83"/>
        <v>0.12162162162162163</v>
      </c>
      <c r="L180" s="400">
        <f t="shared" si="84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5"/>
        <v>0.39473684210526316</v>
      </c>
      <c r="S180" s="400">
        <f t="shared" si="86"/>
        <v>0.21839080459770116</v>
      </c>
      <c r="U180" s="395">
        <v>74</v>
      </c>
      <c r="V180" s="395">
        <v>85</v>
      </c>
      <c r="W180" s="395">
        <v>83</v>
      </c>
      <c r="X180" s="400">
        <f t="shared" si="87"/>
        <v>0.12162162162162163</v>
      </c>
      <c r="Y180" s="400">
        <f t="shared" si="88"/>
        <v>-2.3529411764705882E-2</v>
      </c>
    </row>
    <row r="181" spans="1:25" ht="12.75" customHeight="1" x14ac:dyDescent="0.4">
      <c r="A181" s="395" t="s">
        <v>101</v>
      </c>
      <c r="B181" s="6">
        <v>104</v>
      </c>
      <c r="C181" s="6">
        <v>111</v>
      </c>
      <c r="D181" s="6">
        <v>109</v>
      </c>
      <c r="E181" s="400">
        <f t="shared" si="81"/>
        <v>4.807692307692308E-2</v>
      </c>
      <c r="F181" s="400">
        <f t="shared" si="82"/>
        <v>-1.8018018018018018E-2</v>
      </c>
      <c r="H181" s="6">
        <v>62</v>
      </c>
      <c r="I181" s="6">
        <v>65</v>
      </c>
      <c r="J181" s="6">
        <v>81</v>
      </c>
      <c r="K181" s="400">
        <f t="shared" si="83"/>
        <v>0.30645161290322581</v>
      </c>
      <c r="L181" s="400">
        <f t="shared" si="84"/>
        <v>0.24615384615384617</v>
      </c>
      <c r="N181" s="395" t="s">
        <v>101</v>
      </c>
      <c r="O181" s="6">
        <v>104</v>
      </c>
      <c r="P181" s="6">
        <v>111</v>
      </c>
      <c r="Q181" s="6">
        <v>109</v>
      </c>
      <c r="R181" s="400">
        <f t="shared" si="85"/>
        <v>4.807692307692308E-2</v>
      </c>
      <c r="S181" s="400">
        <f t="shared" si="86"/>
        <v>-1.8018018018018018E-2</v>
      </c>
      <c r="U181" s="6">
        <v>62</v>
      </c>
      <c r="V181" s="6">
        <v>65</v>
      </c>
      <c r="W181" s="6">
        <v>81</v>
      </c>
      <c r="X181" s="400">
        <f t="shared" si="87"/>
        <v>0.30645161290322581</v>
      </c>
      <c r="Y181" s="400">
        <f t="shared" si="88"/>
        <v>0.24615384615384617</v>
      </c>
    </row>
    <row r="182" spans="1:25" ht="12.75" customHeight="1" x14ac:dyDescent="0.4">
      <c r="A182" s="395" t="s">
        <v>102</v>
      </c>
      <c r="B182" s="6">
        <v>99</v>
      </c>
      <c r="C182" s="6">
        <v>161</v>
      </c>
      <c r="D182" s="6">
        <v>152</v>
      </c>
      <c r="E182" s="400">
        <f t="shared" si="81"/>
        <v>0.53535353535353536</v>
      </c>
      <c r="F182" s="400">
        <f t="shared" si="82"/>
        <v>-5.5900621118012424E-2</v>
      </c>
      <c r="H182" s="6">
        <v>112</v>
      </c>
      <c r="I182" s="6">
        <v>96</v>
      </c>
      <c r="J182" s="6">
        <v>83</v>
      </c>
      <c r="K182" s="400">
        <f t="shared" si="83"/>
        <v>-0.25892857142857145</v>
      </c>
      <c r="L182" s="400">
        <f t="shared" si="84"/>
        <v>-0.13541666666666666</v>
      </c>
      <c r="N182" s="395" t="s">
        <v>102</v>
      </c>
      <c r="O182" s="6">
        <v>99</v>
      </c>
      <c r="P182" s="6">
        <v>161</v>
      </c>
      <c r="Q182" s="6">
        <v>152</v>
      </c>
      <c r="R182" s="400">
        <f t="shared" si="85"/>
        <v>0.53535353535353536</v>
      </c>
      <c r="S182" s="400">
        <f t="shared" si="86"/>
        <v>-5.5900621118012424E-2</v>
      </c>
      <c r="U182" s="6">
        <v>112</v>
      </c>
      <c r="V182" s="6">
        <v>96</v>
      </c>
      <c r="W182" s="6">
        <v>83</v>
      </c>
      <c r="X182" s="400">
        <f t="shared" si="87"/>
        <v>-0.25892857142857145</v>
      </c>
      <c r="Y182" s="400">
        <f t="shared" si="88"/>
        <v>-0.13541666666666666</v>
      </c>
    </row>
    <row r="183" spans="1:25" ht="12.75" customHeight="1" x14ac:dyDescent="0.4">
      <c r="A183" s="395" t="s">
        <v>103</v>
      </c>
      <c r="B183" s="6">
        <v>135</v>
      </c>
      <c r="C183" s="6">
        <v>119</v>
      </c>
      <c r="D183" s="6">
        <v>121</v>
      </c>
      <c r="E183" s="400">
        <f t="shared" si="81"/>
        <v>-0.1037037037037037</v>
      </c>
      <c r="F183" s="400">
        <f t="shared" si="82"/>
        <v>1.680672268907563E-2</v>
      </c>
      <c r="H183" s="6">
        <v>112</v>
      </c>
      <c r="I183" s="6">
        <v>106</v>
      </c>
      <c r="J183" s="6">
        <v>115</v>
      </c>
      <c r="K183" s="400">
        <f t="shared" si="83"/>
        <v>2.6785714285714284E-2</v>
      </c>
      <c r="L183" s="400">
        <f t="shared" si="84"/>
        <v>8.4905660377358486E-2</v>
      </c>
      <c r="N183" s="395" t="s">
        <v>103</v>
      </c>
      <c r="O183" s="6">
        <v>135</v>
      </c>
      <c r="P183" s="6">
        <v>119</v>
      </c>
      <c r="Q183" s="6">
        <v>121</v>
      </c>
      <c r="R183" s="400">
        <f t="shared" si="85"/>
        <v>-0.1037037037037037</v>
      </c>
      <c r="S183" s="400">
        <f t="shared" si="86"/>
        <v>1.680672268907563E-2</v>
      </c>
      <c r="U183" s="6">
        <v>112</v>
      </c>
      <c r="V183" s="6">
        <v>106</v>
      </c>
      <c r="W183" s="6">
        <v>115</v>
      </c>
      <c r="X183" s="400">
        <f t="shared" si="87"/>
        <v>2.6785714285714284E-2</v>
      </c>
      <c r="Y183" s="400">
        <f t="shared" si="88"/>
        <v>8.4905660377358486E-2</v>
      </c>
    </row>
    <row r="184" spans="1:25" ht="12.75" customHeight="1" x14ac:dyDescent="0.4">
      <c r="A184" s="395" t="s">
        <v>104</v>
      </c>
      <c r="B184" s="6">
        <v>97</v>
      </c>
      <c r="C184" s="6">
        <v>120</v>
      </c>
      <c r="D184" s="6">
        <v>131</v>
      </c>
      <c r="E184" s="400">
        <f t="shared" si="81"/>
        <v>0.35051546391752575</v>
      </c>
      <c r="F184" s="400">
        <f t="shared" si="82"/>
        <v>9.166666666666666E-2</v>
      </c>
      <c r="H184" s="6">
        <v>98</v>
      </c>
      <c r="I184" s="6">
        <v>131</v>
      </c>
      <c r="J184" s="6">
        <v>128</v>
      </c>
      <c r="K184" s="400">
        <f t="shared" si="83"/>
        <v>0.30612244897959184</v>
      </c>
      <c r="L184" s="400">
        <f t="shared" si="84"/>
        <v>-2.2900763358778626E-2</v>
      </c>
      <c r="N184" s="395" t="s">
        <v>104</v>
      </c>
      <c r="O184" s="6">
        <v>97</v>
      </c>
      <c r="P184" s="6">
        <v>120</v>
      </c>
      <c r="Q184" s="6">
        <v>131</v>
      </c>
      <c r="R184" s="400">
        <f t="shared" si="85"/>
        <v>0.35051546391752575</v>
      </c>
      <c r="S184" s="400">
        <f t="shared" si="86"/>
        <v>9.166666666666666E-2</v>
      </c>
      <c r="U184" s="6">
        <v>98</v>
      </c>
      <c r="V184" s="6">
        <v>131</v>
      </c>
      <c r="W184" s="6">
        <v>128</v>
      </c>
      <c r="X184" s="400">
        <f t="shared" si="87"/>
        <v>0.30612244897959184</v>
      </c>
      <c r="Y184" s="400">
        <f t="shared" si="88"/>
        <v>-2.2900763358778626E-2</v>
      </c>
    </row>
    <row r="185" spans="1:25" ht="12.75" customHeight="1" x14ac:dyDescent="0.4">
      <c r="A185" s="6" t="s">
        <v>105</v>
      </c>
      <c r="B185" s="6">
        <v>109</v>
      </c>
      <c r="C185" s="6">
        <v>136</v>
      </c>
      <c r="D185" s="6">
        <v>99</v>
      </c>
      <c r="E185" s="400">
        <f t="shared" si="81"/>
        <v>-9.1743119266055051E-2</v>
      </c>
      <c r="F185" s="400">
        <f t="shared" si="82"/>
        <v>-0.27205882352941174</v>
      </c>
      <c r="H185" s="6">
        <v>118</v>
      </c>
      <c r="I185" s="6">
        <v>111</v>
      </c>
      <c r="J185" s="6">
        <v>125</v>
      </c>
      <c r="K185" s="400">
        <f t="shared" si="83"/>
        <v>5.9322033898305086E-2</v>
      </c>
      <c r="L185" s="400">
        <f t="shared" si="84"/>
        <v>0.12612612612612611</v>
      </c>
      <c r="N185" s="6" t="s">
        <v>105</v>
      </c>
      <c r="O185" s="6">
        <v>109</v>
      </c>
      <c r="P185" s="6">
        <v>136</v>
      </c>
      <c r="Q185" s="6">
        <v>99</v>
      </c>
      <c r="R185" s="400">
        <f t="shared" si="85"/>
        <v>-9.1743119266055051E-2</v>
      </c>
      <c r="S185" s="400">
        <f t="shared" si="86"/>
        <v>-0.27205882352941174</v>
      </c>
      <c r="U185" s="6">
        <v>118</v>
      </c>
      <c r="V185" s="6">
        <v>111</v>
      </c>
      <c r="W185" s="6">
        <v>125</v>
      </c>
      <c r="X185" s="400">
        <f t="shared" si="87"/>
        <v>5.9322033898305086E-2</v>
      </c>
      <c r="Y185" s="400">
        <f t="shared" si="88"/>
        <v>0.12612612612612611</v>
      </c>
    </row>
    <row r="186" spans="1:25" ht="12.75" customHeight="1" x14ac:dyDescent="0.4">
      <c r="A186" s="395" t="s">
        <v>106</v>
      </c>
      <c r="B186" s="6">
        <v>101</v>
      </c>
      <c r="C186" s="6">
        <v>115</v>
      </c>
      <c r="D186" s="6">
        <v>144</v>
      </c>
      <c r="E186" s="400">
        <f t="shared" si="81"/>
        <v>0.42574257425742573</v>
      </c>
      <c r="F186" s="400">
        <f t="shared" si="82"/>
        <v>0.25217391304347825</v>
      </c>
      <c r="H186" s="6">
        <v>102</v>
      </c>
      <c r="I186" s="6">
        <v>117</v>
      </c>
      <c r="J186" s="6">
        <v>100</v>
      </c>
      <c r="K186" s="400">
        <f t="shared" si="83"/>
        <v>-1.9607843137254902E-2</v>
      </c>
      <c r="L186" s="400">
        <f t="shared" si="84"/>
        <v>-0.14529914529914531</v>
      </c>
      <c r="N186" s="395" t="s">
        <v>106</v>
      </c>
      <c r="O186" s="6">
        <v>101</v>
      </c>
      <c r="P186" s="6">
        <v>115</v>
      </c>
      <c r="Q186" s="6">
        <v>144</v>
      </c>
      <c r="R186" s="400">
        <f t="shared" si="85"/>
        <v>0.42574257425742573</v>
      </c>
      <c r="S186" s="400">
        <f t="shared" si="86"/>
        <v>0.25217391304347825</v>
      </c>
      <c r="U186" s="6">
        <v>102</v>
      </c>
      <c r="V186" s="6">
        <v>117</v>
      </c>
      <c r="W186" s="6">
        <v>100</v>
      </c>
      <c r="X186" s="400">
        <f t="shared" si="87"/>
        <v>-1.9607843137254902E-2</v>
      </c>
      <c r="Y186" s="400">
        <f t="shared" si="88"/>
        <v>-0.14529914529914531</v>
      </c>
    </row>
    <row r="187" spans="1:25" ht="12.75" customHeight="1" x14ac:dyDescent="0.4">
      <c r="A187" s="395" t="s">
        <v>107</v>
      </c>
      <c r="B187" s="6">
        <v>94</v>
      </c>
      <c r="C187" s="6">
        <v>115</v>
      </c>
      <c r="D187" s="6">
        <v>122</v>
      </c>
      <c r="E187" s="400">
        <f t="shared" si="81"/>
        <v>0.2978723404255319</v>
      </c>
      <c r="F187" s="400">
        <f t="shared" si="82"/>
        <v>6.0869565217391307E-2</v>
      </c>
      <c r="H187" s="6">
        <v>96</v>
      </c>
      <c r="I187" s="6">
        <v>108</v>
      </c>
      <c r="J187" s="6">
        <v>119</v>
      </c>
      <c r="K187" s="400">
        <f t="shared" si="83"/>
        <v>0.23958333333333334</v>
      </c>
      <c r="L187" s="400">
        <f t="shared" si="84"/>
        <v>0.10185185185185185</v>
      </c>
      <c r="N187" s="395" t="s">
        <v>107</v>
      </c>
      <c r="O187" s="6">
        <v>94</v>
      </c>
      <c r="P187" s="6">
        <v>115</v>
      </c>
      <c r="Q187" s="6">
        <v>122</v>
      </c>
      <c r="R187" s="400">
        <f t="shared" si="85"/>
        <v>0.2978723404255319</v>
      </c>
      <c r="S187" s="400">
        <f t="shared" si="86"/>
        <v>6.0869565217391307E-2</v>
      </c>
      <c r="U187" s="6">
        <v>96</v>
      </c>
      <c r="V187" s="6">
        <v>108</v>
      </c>
      <c r="W187" s="6">
        <v>119</v>
      </c>
      <c r="X187" s="400">
        <f t="shared" si="87"/>
        <v>0.23958333333333334</v>
      </c>
      <c r="Y187" s="400">
        <f t="shared" si="88"/>
        <v>0.10185185185185185</v>
      </c>
    </row>
    <row r="188" spans="1:25" ht="12.75" customHeight="1" x14ac:dyDescent="0.4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5"/>
        <v>-1</v>
      </c>
      <c r="S188" s="400">
        <f t="shared" si="86"/>
        <v>-1</v>
      </c>
      <c r="U188" s="6">
        <v>79</v>
      </c>
      <c r="V188" s="6">
        <v>87</v>
      </c>
      <c r="W188" s="6"/>
      <c r="X188" s="400">
        <f t="shared" si="87"/>
        <v>-1</v>
      </c>
      <c r="Y188" s="400">
        <f t="shared" si="88"/>
        <v>-1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5"/>
        <v>-1</v>
      </c>
      <c r="S189" s="384">
        <f t="shared" si="86"/>
        <v>-1</v>
      </c>
      <c r="T189"/>
      <c r="U189" s="6">
        <v>80</v>
      </c>
      <c r="V189" s="6">
        <v>83</v>
      </c>
      <c r="W189" s="6"/>
      <c r="X189" s="384">
        <f t="shared" si="87"/>
        <v>-1</v>
      </c>
      <c r="Y189" s="384">
        <f t="shared" si="88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964</v>
      </c>
      <c r="C191" s="395">
        <f>SUM(C178:C189)</f>
        <v>1090</v>
      </c>
      <c r="D191" s="395">
        <f>SUM(D178:D189)</f>
        <v>1156</v>
      </c>
      <c r="E191" s="400">
        <f>(+D191-B191)/B191</f>
        <v>0.19917012448132779</v>
      </c>
      <c r="F191" s="400">
        <f>(+D191-C191)/C191</f>
        <v>6.0550458715596334E-2</v>
      </c>
      <c r="H191" s="395">
        <f>SUM(H178:H189)</f>
        <v>889</v>
      </c>
      <c r="I191" s="395">
        <f>SUM(I178:I189)</f>
        <v>947</v>
      </c>
      <c r="J191" s="395">
        <f>SUM(J178:J189)</f>
        <v>973</v>
      </c>
      <c r="K191" s="400">
        <f>(+J191-H191)/H191</f>
        <v>9.4488188976377951E-2</v>
      </c>
      <c r="L191" s="400">
        <f>(+J191-I191)/I191</f>
        <v>2.7455121436114043E-2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1156</v>
      </c>
      <c r="R191" s="400">
        <f>(+Q191-O191)/O191</f>
        <v>5.7639524245196708E-2</v>
      </c>
      <c r="S191" s="400">
        <f>(+Q191-P191)/P191</f>
        <v>-6.3209076175040513E-2</v>
      </c>
      <c r="U191" s="395">
        <f>SUM(U178:U189)</f>
        <v>1048</v>
      </c>
      <c r="V191" s="395">
        <f>SUM(V178:V189)</f>
        <v>1117</v>
      </c>
      <c r="W191" s="395">
        <f>SUM(W178:W189)</f>
        <v>973</v>
      </c>
      <c r="X191" s="400">
        <f>(+W191-U191)/U191</f>
        <v>-7.15648854961832E-2</v>
      </c>
      <c r="Y191" s="400">
        <f>(+W191-V191)/V191</f>
        <v>-0.12891674127126232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45973</v>
      </c>
      <c r="F193" s="401" t="s">
        <v>120</v>
      </c>
      <c r="G193" s="401"/>
      <c r="N193" s="394">
        <f ca="1">TODAY()</f>
        <v>45973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205" si="89">(+D197-B197)/B197</f>
        <v>0</v>
      </c>
      <c r="F197" s="400">
        <f t="shared" ref="F197:F205" si="90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206" si="91">(+J197-H197)/H197</f>
        <v>-9.7560975609756101E-2</v>
      </c>
      <c r="L197" s="400">
        <f t="shared" ref="L197:L206" si="92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93">(+Q197-O197)/O197</f>
        <v>0</v>
      </c>
      <c r="S197" s="400">
        <f t="shared" ref="S197:S205" si="94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5">(+W197-U197)/U197</f>
        <v>-9.7560975609756101E-2</v>
      </c>
      <c r="Y197" s="400">
        <f t="shared" ref="Y197:Y208" si="96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9"/>
        <v>0.29629629629629628</v>
      </c>
      <c r="F198" s="400">
        <f t="shared" si="90"/>
        <v>-0.43548387096774194</v>
      </c>
      <c r="H198" s="395">
        <v>38</v>
      </c>
      <c r="I198" s="395">
        <v>36</v>
      </c>
      <c r="J198" s="395">
        <v>46</v>
      </c>
      <c r="K198" s="400">
        <f t="shared" si="91"/>
        <v>0.21052631578947367</v>
      </c>
      <c r="L198" s="400">
        <f t="shared" si="92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93"/>
        <v>0.29629629629629628</v>
      </c>
      <c r="S198" s="400">
        <f t="shared" si="94"/>
        <v>-0.43548387096774194</v>
      </c>
      <c r="U198" s="395">
        <v>38</v>
      </c>
      <c r="V198" s="395">
        <v>36</v>
      </c>
      <c r="W198" s="395">
        <v>46</v>
      </c>
      <c r="X198" s="400">
        <f t="shared" si="95"/>
        <v>0.21052631578947367</v>
      </c>
      <c r="Y198" s="400">
        <f t="shared" si="96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89"/>
        <v>0.5</v>
      </c>
      <c r="F199" s="400">
        <f t="shared" si="90"/>
        <v>0.11290322580645161</v>
      </c>
      <c r="H199" s="395">
        <v>45</v>
      </c>
      <c r="I199" s="395">
        <v>56</v>
      </c>
      <c r="J199" s="395">
        <v>50</v>
      </c>
      <c r="K199" s="400">
        <f t="shared" si="91"/>
        <v>0.1111111111111111</v>
      </c>
      <c r="L199" s="400">
        <f t="shared" si="92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93"/>
        <v>0.5</v>
      </c>
      <c r="S199" s="400">
        <f t="shared" si="94"/>
        <v>0.11290322580645161</v>
      </c>
      <c r="U199" s="395">
        <v>45</v>
      </c>
      <c r="V199" s="395">
        <v>56</v>
      </c>
      <c r="W199" s="395">
        <v>50</v>
      </c>
      <c r="X199" s="400">
        <f t="shared" si="95"/>
        <v>0.1111111111111111</v>
      </c>
      <c r="Y199" s="400">
        <f t="shared" si="96"/>
        <v>-0.10714285714285714</v>
      </c>
    </row>
    <row r="200" spans="1:25" ht="12.75" customHeight="1" x14ac:dyDescent="0.4">
      <c r="A200" s="395" t="s">
        <v>101</v>
      </c>
      <c r="B200" s="6">
        <v>60</v>
      </c>
      <c r="C200" s="6">
        <v>60</v>
      </c>
      <c r="D200" s="6">
        <v>66</v>
      </c>
      <c r="E200" s="400">
        <f t="shared" si="89"/>
        <v>0.1</v>
      </c>
      <c r="F200" s="400">
        <f t="shared" si="90"/>
        <v>0.1</v>
      </c>
      <c r="H200" s="6">
        <v>51</v>
      </c>
      <c r="I200" s="6">
        <v>49</v>
      </c>
      <c r="J200" s="6">
        <v>52</v>
      </c>
      <c r="K200" s="400">
        <f t="shared" si="91"/>
        <v>1.9607843137254902E-2</v>
      </c>
      <c r="L200" s="400">
        <f t="shared" si="92"/>
        <v>6.1224489795918366E-2</v>
      </c>
      <c r="N200" s="395" t="s">
        <v>101</v>
      </c>
      <c r="O200" s="6">
        <v>60</v>
      </c>
      <c r="P200" s="6">
        <v>60</v>
      </c>
      <c r="Q200" s="6">
        <v>66</v>
      </c>
      <c r="R200" s="400">
        <f t="shared" si="93"/>
        <v>0.1</v>
      </c>
      <c r="S200" s="400">
        <f t="shared" si="94"/>
        <v>0.1</v>
      </c>
      <c r="U200" s="6">
        <v>51</v>
      </c>
      <c r="V200" s="6">
        <v>49</v>
      </c>
      <c r="W200" s="6">
        <v>52</v>
      </c>
      <c r="X200" s="400">
        <f t="shared" si="95"/>
        <v>1.9607843137254902E-2</v>
      </c>
      <c r="Y200" s="400">
        <f t="shared" si="96"/>
        <v>6.1224489795918366E-2</v>
      </c>
    </row>
    <row r="201" spans="1:25" ht="12.75" customHeight="1" x14ac:dyDescent="0.4">
      <c r="A201" s="395" t="s">
        <v>102</v>
      </c>
      <c r="B201" s="6">
        <v>74</v>
      </c>
      <c r="C201" s="6">
        <v>85</v>
      </c>
      <c r="D201" s="6">
        <v>83</v>
      </c>
      <c r="E201" s="400">
        <f t="shared" si="89"/>
        <v>0.12162162162162163</v>
      </c>
      <c r="F201" s="400">
        <f t="shared" si="90"/>
        <v>-2.3529411764705882E-2</v>
      </c>
      <c r="H201" s="6">
        <v>60</v>
      </c>
      <c r="I201" s="6">
        <v>80</v>
      </c>
      <c r="J201" s="6">
        <v>85</v>
      </c>
      <c r="K201" s="400">
        <f t="shared" si="91"/>
        <v>0.41666666666666669</v>
      </c>
      <c r="L201" s="400">
        <f t="shared" si="92"/>
        <v>6.25E-2</v>
      </c>
      <c r="N201" s="395" t="s">
        <v>102</v>
      </c>
      <c r="O201" s="6">
        <v>74</v>
      </c>
      <c r="P201" s="6">
        <v>85</v>
      </c>
      <c r="Q201" s="6">
        <v>83</v>
      </c>
      <c r="R201" s="400">
        <f t="shared" si="93"/>
        <v>0.12162162162162163</v>
      </c>
      <c r="S201" s="400">
        <f t="shared" si="94"/>
        <v>-2.3529411764705882E-2</v>
      </c>
      <c r="U201" s="6">
        <v>60</v>
      </c>
      <c r="V201" s="6">
        <v>80</v>
      </c>
      <c r="W201" s="6">
        <v>85</v>
      </c>
      <c r="X201" s="400">
        <f t="shared" si="95"/>
        <v>0.41666666666666669</v>
      </c>
      <c r="Y201" s="400">
        <f t="shared" si="96"/>
        <v>6.25E-2</v>
      </c>
    </row>
    <row r="202" spans="1:25" ht="12.75" customHeight="1" x14ac:dyDescent="0.4">
      <c r="A202" s="395" t="s">
        <v>103</v>
      </c>
      <c r="B202" s="6">
        <v>86</v>
      </c>
      <c r="C202" s="6">
        <v>74</v>
      </c>
      <c r="D202" s="6">
        <v>77</v>
      </c>
      <c r="E202" s="400">
        <f t="shared" si="89"/>
        <v>-0.10465116279069768</v>
      </c>
      <c r="F202" s="400">
        <f t="shared" si="90"/>
        <v>4.0540540540540543E-2</v>
      </c>
      <c r="H202" s="6">
        <v>79</v>
      </c>
      <c r="I202" s="6">
        <v>65</v>
      </c>
      <c r="J202" s="6">
        <v>70</v>
      </c>
      <c r="K202" s="400">
        <f t="shared" si="91"/>
        <v>-0.11392405063291139</v>
      </c>
      <c r="L202" s="400">
        <f t="shared" si="92"/>
        <v>7.6923076923076927E-2</v>
      </c>
      <c r="N202" s="395" t="s">
        <v>103</v>
      </c>
      <c r="O202" s="6">
        <v>86</v>
      </c>
      <c r="P202" s="6">
        <v>74</v>
      </c>
      <c r="Q202" s="6">
        <v>77</v>
      </c>
      <c r="R202" s="400">
        <f t="shared" si="93"/>
        <v>-0.10465116279069768</v>
      </c>
      <c r="S202" s="400">
        <f t="shared" si="94"/>
        <v>4.0540540540540543E-2</v>
      </c>
      <c r="U202" s="6">
        <v>79</v>
      </c>
      <c r="V202" s="6">
        <v>65</v>
      </c>
      <c r="W202" s="6">
        <v>70</v>
      </c>
      <c r="X202" s="400">
        <f t="shared" si="95"/>
        <v>-0.11392405063291139</v>
      </c>
      <c r="Y202" s="400">
        <f t="shared" si="96"/>
        <v>7.6923076923076927E-2</v>
      </c>
    </row>
    <row r="203" spans="1:25" ht="12.75" customHeight="1" x14ac:dyDescent="0.4">
      <c r="A203" s="395" t="s">
        <v>104</v>
      </c>
      <c r="B203" s="6">
        <v>51</v>
      </c>
      <c r="C203" s="6">
        <v>67</v>
      </c>
      <c r="D203" s="6">
        <v>84</v>
      </c>
      <c r="E203" s="400">
        <f t="shared" si="89"/>
        <v>0.6470588235294118</v>
      </c>
      <c r="F203" s="400">
        <f t="shared" si="90"/>
        <v>0.2537313432835821</v>
      </c>
      <c r="H203" s="6">
        <v>65</v>
      </c>
      <c r="I203" s="6">
        <v>70</v>
      </c>
      <c r="J203" s="6">
        <v>86</v>
      </c>
      <c r="K203" s="400">
        <f t="shared" si="91"/>
        <v>0.32307692307692309</v>
      </c>
      <c r="L203" s="400">
        <f t="shared" si="92"/>
        <v>0.22857142857142856</v>
      </c>
      <c r="N203" s="395" t="s">
        <v>104</v>
      </c>
      <c r="O203" s="6">
        <v>51</v>
      </c>
      <c r="P203" s="6">
        <v>67</v>
      </c>
      <c r="Q203" s="6">
        <v>84</v>
      </c>
      <c r="R203" s="400">
        <f t="shared" si="93"/>
        <v>0.6470588235294118</v>
      </c>
      <c r="S203" s="400">
        <f t="shared" si="94"/>
        <v>0.2537313432835821</v>
      </c>
      <c r="U203" s="6">
        <v>65</v>
      </c>
      <c r="V203" s="6">
        <v>70</v>
      </c>
      <c r="W203" s="6">
        <v>86</v>
      </c>
      <c r="X203" s="400">
        <f t="shared" si="95"/>
        <v>0.32307692307692309</v>
      </c>
      <c r="Y203" s="400">
        <f t="shared" si="96"/>
        <v>0.22857142857142856</v>
      </c>
    </row>
    <row r="204" spans="1:25" ht="12.75" customHeight="1" x14ac:dyDescent="0.4">
      <c r="A204" s="395" t="s">
        <v>105</v>
      </c>
      <c r="B204" s="6">
        <v>59</v>
      </c>
      <c r="C204" s="6">
        <v>72</v>
      </c>
      <c r="D204" s="6">
        <v>63</v>
      </c>
      <c r="E204" s="400">
        <f t="shared" si="89"/>
        <v>6.7796610169491525E-2</v>
      </c>
      <c r="F204" s="400">
        <f t="shared" si="90"/>
        <v>-0.125</v>
      </c>
      <c r="H204" s="6">
        <v>63</v>
      </c>
      <c r="I204" s="6">
        <v>71</v>
      </c>
      <c r="J204" s="6">
        <v>62</v>
      </c>
      <c r="K204" s="400">
        <f t="shared" si="91"/>
        <v>-1.5873015873015872E-2</v>
      </c>
      <c r="L204" s="400">
        <f t="shared" si="92"/>
        <v>-0.12676056338028169</v>
      </c>
      <c r="N204" s="395" t="s">
        <v>105</v>
      </c>
      <c r="O204" s="6">
        <v>59</v>
      </c>
      <c r="P204" s="6">
        <v>72</v>
      </c>
      <c r="Q204" s="6">
        <v>63</v>
      </c>
      <c r="R204" s="400">
        <f t="shared" si="93"/>
        <v>6.7796610169491525E-2</v>
      </c>
      <c r="S204" s="400">
        <f t="shared" si="94"/>
        <v>-0.125</v>
      </c>
      <c r="U204" s="6">
        <v>63</v>
      </c>
      <c r="V204" s="6">
        <v>71</v>
      </c>
      <c r="W204" s="6">
        <v>62</v>
      </c>
      <c r="X204" s="400">
        <f t="shared" si="95"/>
        <v>-1.5873015873015872E-2</v>
      </c>
      <c r="Y204" s="400">
        <f t="shared" si="96"/>
        <v>-0.12676056338028169</v>
      </c>
    </row>
    <row r="205" spans="1:25" ht="12.75" customHeight="1" x14ac:dyDescent="0.4">
      <c r="A205" s="395" t="s">
        <v>106</v>
      </c>
      <c r="B205" s="6">
        <v>59</v>
      </c>
      <c r="C205" s="6">
        <v>70</v>
      </c>
      <c r="D205" s="6">
        <v>78</v>
      </c>
      <c r="E205" s="400">
        <f t="shared" si="89"/>
        <v>0.32203389830508472</v>
      </c>
      <c r="F205" s="400">
        <f t="shared" si="90"/>
        <v>0.11428571428571428</v>
      </c>
      <c r="H205" s="6">
        <v>59</v>
      </c>
      <c r="I205" s="6">
        <v>72</v>
      </c>
      <c r="J205" s="6">
        <v>65</v>
      </c>
      <c r="K205" s="400">
        <f t="shared" si="91"/>
        <v>0.10169491525423729</v>
      </c>
      <c r="L205" s="400">
        <f t="shared" si="92"/>
        <v>-9.7222222222222224E-2</v>
      </c>
      <c r="N205" s="395" t="s">
        <v>106</v>
      </c>
      <c r="O205" s="6">
        <v>59</v>
      </c>
      <c r="P205" s="6">
        <v>70</v>
      </c>
      <c r="Q205" s="6">
        <v>78</v>
      </c>
      <c r="R205" s="400">
        <f t="shared" si="93"/>
        <v>0.32203389830508472</v>
      </c>
      <c r="S205" s="400">
        <f t="shared" si="94"/>
        <v>0.11428571428571428</v>
      </c>
      <c r="U205" s="6">
        <v>59</v>
      </c>
      <c r="V205" s="6">
        <v>72</v>
      </c>
      <c r="W205" s="6">
        <v>65</v>
      </c>
      <c r="X205" s="400">
        <f t="shared" si="95"/>
        <v>0.10169491525423729</v>
      </c>
      <c r="Y205" s="400">
        <f t="shared" si="96"/>
        <v>-9.7222222222222224E-2</v>
      </c>
    </row>
    <row r="206" spans="1:25" ht="12.75" customHeight="1" x14ac:dyDescent="0.4">
      <c r="A206" s="395" t="s">
        <v>107</v>
      </c>
      <c r="B206" s="6">
        <v>86</v>
      </c>
      <c r="C206" s="6">
        <v>105</v>
      </c>
      <c r="D206" s="6">
        <v>79</v>
      </c>
      <c r="E206" s="400">
        <f>(+D206-B206)/B206</f>
        <v>-8.1395348837209308E-2</v>
      </c>
      <c r="F206" s="400">
        <f>(+D206-C206)/C206</f>
        <v>-0.24761904761904763</v>
      </c>
      <c r="H206" s="6">
        <v>60</v>
      </c>
      <c r="I206" s="6">
        <v>67</v>
      </c>
      <c r="J206" s="6">
        <v>68</v>
      </c>
      <c r="K206" s="400">
        <f t="shared" si="91"/>
        <v>0.13333333333333333</v>
      </c>
      <c r="L206" s="400">
        <f t="shared" si="92"/>
        <v>1.4925373134328358E-2</v>
      </c>
      <c r="N206" s="395" t="s">
        <v>107</v>
      </c>
      <c r="O206" s="6">
        <v>86</v>
      </c>
      <c r="P206" s="6">
        <v>105</v>
      </c>
      <c r="Q206" s="6">
        <v>79</v>
      </c>
      <c r="R206" s="400">
        <f>(+Q206-O206)/O206</f>
        <v>-8.1395348837209308E-2</v>
      </c>
      <c r="S206" s="400">
        <f>(+Q206-P206)/P206</f>
        <v>-0.24761904761904763</v>
      </c>
      <c r="U206" s="6">
        <v>60</v>
      </c>
      <c r="V206" s="6">
        <v>67</v>
      </c>
      <c r="W206" s="6">
        <v>68</v>
      </c>
      <c r="X206" s="400">
        <f t="shared" si="95"/>
        <v>0.13333333333333333</v>
      </c>
      <c r="Y206" s="400">
        <f t="shared" si="96"/>
        <v>1.4925373134328358E-2</v>
      </c>
    </row>
    <row r="207" spans="1:25" ht="12.75" customHeight="1" x14ac:dyDescent="0.4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5"/>
        <v>-1</v>
      </c>
      <c r="Y207" s="400">
        <f t="shared" si="96"/>
        <v>-1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7">(+Q208-O208)/O208</f>
        <v>-1</v>
      </c>
      <c r="S208" s="384">
        <f t="shared" ref="S208" si="98">(+Q208-P208)/P208</f>
        <v>-1</v>
      </c>
      <c r="T208"/>
      <c r="U208" s="6">
        <v>65</v>
      </c>
      <c r="V208" s="6">
        <v>79</v>
      </c>
      <c r="W208" s="6"/>
      <c r="X208" s="384">
        <f t="shared" si="95"/>
        <v>-1</v>
      </c>
      <c r="Y208" s="384">
        <f t="shared" si="96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587</v>
      </c>
      <c r="C210" s="395">
        <f>SUM(C197:C208)</f>
        <v>700</v>
      </c>
      <c r="D210" s="395">
        <f>SUM(D197:D208)</f>
        <v>673</v>
      </c>
      <c r="E210" s="400">
        <f>(+D210-B210)/B210</f>
        <v>0.1465076660988075</v>
      </c>
      <c r="F210" s="400">
        <f>(+D210-C210)/C210</f>
        <v>-3.8571428571428569E-2</v>
      </c>
      <c r="H210" s="395">
        <f>SUM(H197:H208)</f>
        <v>561</v>
      </c>
      <c r="I210" s="395">
        <f>SUM(I197:I208)</f>
        <v>607</v>
      </c>
      <c r="J210" s="395">
        <f>SUM(J197:J208)</f>
        <v>621</v>
      </c>
      <c r="K210" s="400">
        <f>(+J210-H210)/H210</f>
        <v>0.10695187165775401</v>
      </c>
      <c r="L210" s="400">
        <f>(+J210-I210)/I210</f>
        <v>2.3064250411861616E-2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673</v>
      </c>
      <c r="R210" s="400">
        <f>(+Q210-O210)/O210</f>
        <v>-3.1654676258992806E-2</v>
      </c>
      <c r="S210" s="400">
        <f>(+Q210-P210)/P210</f>
        <v>-0.15769712140175218</v>
      </c>
      <c r="U210" s="395">
        <f>SUM(U197:U208)</f>
        <v>689</v>
      </c>
      <c r="V210" s="395">
        <f>SUM(V197:V208)</f>
        <v>752</v>
      </c>
      <c r="W210" s="395">
        <f>SUM(W197:W208)</f>
        <v>621</v>
      </c>
      <c r="X210" s="400">
        <f>(+W210-U210)/U210</f>
        <v>-9.8693759071117562E-2</v>
      </c>
      <c r="Y210" s="400">
        <f>(+W210-V210)/V210</f>
        <v>-0.17420212765957446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45973</v>
      </c>
      <c r="F212" s="397"/>
      <c r="G212" s="398" t="s">
        <v>118</v>
      </c>
      <c r="N212" s="394">
        <f ca="1">TODAY()</f>
        <v>45973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25" si="99">(+D216-B216)/B216</f>
        <v>0.29652996845425866</v>
      </c>
      <c r="F216" s="400">
        <f t="shared" ref="F216:F225" si="100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25" si="101">(+J216-H216)/H216</f>
        <v>0.1118925831202046</v>
      </c>
      <c r="L216" s="400">
        <f t="shared" ref="L216:L225" si="102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103">(+Q216-O216)/O216</f>
        <v>0.29652996845425866</v>
      </c>
      <c r="S216" s="400">
        <f t="shared" ref="S216:S227" si="104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5">(+W216-U216)/U216</f>
        <v>0.1118925831202046</v>
      </c>
      <c r="Y216" s="400">
        <f t="shared" ref="Y216:Y227" si="106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9"/>
        <v>0.11052166224580018</v>
      </c>
      <c r="F217" s="400">
        <f t="shared" si="100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101"/>
        <v>0.12829957028852057</v>
      </c>
      <c r="L217" s="400">
        <f t="shared" si="102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103"/>
        <v>0.11052166224580018</v>
      </c>
      <c r="S217" s="400">
        <f t="shared" si="104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5"/>
        <v>0.12829957028852057</v>
      </c>
      <c r="Y217" s="400">
        <f t="shared" si="106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99"/>
        <v>8.9689034369885429E-2</v>
      </c>
      <c r="F218" s="400">
        <f t="shared" si="100"/>
        <v>4.3573667711598749E-2</v>
      </c>
      <c r="H218" s="395">
        <v>2199</v>
      </c>
      <c r="I218" s="395">
        <v>2255</v>
      </c>
      <c r="J218" s="395">
        <v>2136</v>
      </c>
      <c r="K218" s="400">
        <f t="shared" si="101"/>
        <v>-2.8649386084583901E-2</v>
      </c>
      <c r="L218" s="400">
        <f t="shared" si="102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103"/>
        <v>8.9689034369885429E-2</v>
      </c>
      <c r="S218" s="400">
        <f t="shared" si="104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5"/>
        <v>-2.8649386084583901E-2</v>
      </c>
      <c r="Y218" s="400">
        <f t="shared" si="106"/>
        <v>-5.2771618625277163E-2</v>
      </c>
    </row>
    <row r="219" spans="1:25" ht="12.75" customHeight="1" x14ac:dyDescent="0.4">
      <c r="A219" s="395" t="s">
        <v>101</v>
      </c>
      <c r="B219" s="6">
        <v>3157</v>
      </c>
      <c r="C219" s="6">
        <v>3697</v>
      </c>
      <c r="D219" s="6">
        <v>3803</v>
      </c>
      <c r="E219" s="400">
        <f t="shared" si="99"/>
        <v>0.2046246436490339</v>
      </c>
      <c r="F219" s="400">
        <f t="shared" si="100"/>
        <v>2.8671896131998918E-2</v>
      </c>
      <c r="H219" s="6">
        <v>2256</v>
      </c>
      <c r="I219" s="6">
        <v>2657</v>
      </c>
      <c r="J219" s="6">
        <v>2578</v>
      </c>
      <c r="K219" s="400">
        <f t="shared" si="101"/>
        <v>0.14273049645390071</v>
      </c>
      <c r="L219" s="400">
        <f t="shared" si="102"/>
        <v>-2.9732781332329695E-2</v>
      </c>
      <c r="N219" s="395" t="s">
        <v>101</v>
      </c>
      <c r="O219" s="6">
        <v>3157</v>
      </c>
      <c r="P219" s="6">
        <v>3697</v>
      </c>
      <c r="Q219" s="6">
        <v>3803</v>
      </c>
      <c r="R219" s="400">
        <f t="shared" si="103"/>
        <v>0.2046246436490339</v>
      </c>
      <c r="S219" s="400">
        <f t="shared" si="104"/>
        <v>2.8671896131998918E-2</v>
      </c>
      <c r="U219" s="6">
        <v>2256</v>
      </c>
      <c r="V219" s="6">
        <v>2657</v>
      </c>
      <c r="W219" s="6">
        <v>2578</v>
      </c>
      <c r="X219" s="400">
        <f t="shared" si="105"/>
        <v>0.14273049645390071</v>
      </c>
      <c r="Y219" s="400">
        <f t="shared" si="106"/>
        <v>-2.9732781332329695E-2</v>
      </c>
    </row>
    <row r="220" spans="1:25" ht="12.75" customHeight="1" x14ac:dyDescent="0.4">
      <c r="A220" s="395" t="s">
        <v>102</v>
      </c>
      <c r="B220" s="6">
        <v>3705</v>
      </c>
      <c r="C220" s="6">
        <v>4191</v>
      </c>
      <c r="D220" s="6">
        <v>4225</v>
      </c>
      <c r="E220" s="400">
        <f t="shared" si="99"/>
        <v>0.14035087719298245</v>
      </c>
      <c r="F220" s="400">
        <f t="shared" si="100"/>
        <v>8.112622285850633E-3</v>
      </c>
      <c r="H220" s="6">
        <v>2861</v>
      </c>
      <c r="I220" s="6">
        <v>3139</v>
      </c>
      <c r="J220" s="6">
        <v>3105</v>
      </c>
      <c r="K220" s="400">
        <f t="shared" si="101"/>
        <v>8.5284865431667245E-2</v>
      </c>
      <c r="L220" s="400">
        <f t="shared" si="102"/>
        <v>-1.083147499203568E-2</v>
      </c>
      <c r="N220" s="395" t="s">
        <v>102</v>
      </c>
      <c r="O220" s="6">
        <v>3705</v>
      </c>
      <c r="P220" s="6">
        <v>4191</v>
      </c>
      <c r="Q220" s="6">
        <v>4225</v>
      </c>
      <c r="R220" s="400">
        <f t="shared" si="103"/>
        <v>0.14035087719298245</v>
      </c>
      <c r="S220" s="400">
        <f t="shared" si="104"/>
        <v>8.112622285850633E-3</v>
      </c>
      <c r="U220" s="6">
        <v>2861</v>
      </c>
      <c r="V220" s="6">
        <v>3139</v>
      </c>
      <c r="W220" s="6">
        <v>3105</v>
      </c>
      <c r="X220" s="400">
        <f t="shared" si="105"/>
        <v>8.5284865431667245E-2</v>
      </c>
      <c r="Y220" s="400">
        <f t="shared" si="106"/>
        <v>-1.083147499203568E-2</v>
      </c>
    </row>
    <row r="221" spans="1:25" ht="12.75" customHeight="1" x14ac:dyDescent="0.4">
      <c r="A221" s="395" t="s">
        <v>103</v>
      </c>
      <c r="B221" s="6">
        <v>4006</v>
      </c>
      <c r="C221" s="6">
        <v>3700</v>
      </c>
      <c r="D221" s="6">
        <v>4125</v>
      </c>
      <c r="E221" s="400">
        <f t="shared" si="99"/>
        <v>2.9705441837244134E-2</v>
      </c>
      <c r="F221" s="400">
        <f t="shared" si="100"/>
        <v>0.11486486486486487</v>
      </c>
      <c r="H221" s="6">
        <v>3167</v>
      </c>
      <c r="I221" s="6">
        <v>2937</v>
      </c>
      <c r="J221" s="6">
        <v>3243</v>
      </c>
      <c r="K221" s="400">
        <f t="shared" si="101"/>
        <v>2.3997473950110516E-2</v>
      </c>
      <c r="L221" s="400">
        <f t="shared" si="102"/>
        <v>0.1041879468845761</v>
      </c>
      <c r="N221" s="395" t="s">
        <v>103</v>
      </c>
      <c r="O221" s="6">
        <v>4006</v>
      </c>
      <c r="P221" s="6">
        <v>3700</v>
      </c>
      <c r="Q221" s="6">
        <v>4125</v>
      </c>
      <c r="R221" s="400">
        <f t="shared" si="103"/>
        <v>2.9705441837244134E-2</v>
      </c>
      <c r="S221" s="400">
        <f t="shared" si="104"/>
        <v>0.11486486486486487</v>
      </c>
      <c r="U221" s="6">
        <v>3167</v>
      </c>
      <c r="V221" s="6">
        <v>2937</v>
      </c>
      <c r="W221" s="6">
        <v>3243</v>
      </c>
      <c r="X221" s="400">
        <f t="shared" si="105"/>
        <v>2.3997473950110516E-2</v>
      </c>
      <c r="Y221" s="400">
        <f t="shared" si="106"/>
        <v>0.1041879468845761</v>
      </c>
    </row>
    <row r="222" spans="1:25" ht="12.75" customHeight="1" x14ac:dyDescent="0.4">
      <c r="A222" s="395" t="s">
        <v>104</v>
      </c>
      <c r="B222" s="6">
        <v>3618</v>
      </c>
      <c r="C222" s="6">
        <v>3889</v>
      </c>
      <c r="D222" s="6">
        <v>4329</v>
      </c>
      <c r="E222" s="400">
        <f t="shared" si="99"/>
        <v>0.19651741293532338</v>
      </c>
      <c r="F222" s="400">
        <f t="shared" si="100"/>
        <v>0.11313962458215479</v>
      </c>
      <c r="H222" s="6">
        <v>2945</v>
      </c>
      <c r="I222" s="6">
        <v>3114</v>
      </c>
      <c r="J222" s="6">
        <v>3102</v>
      </c>
      <c r="K222" s="400">
        <f t="shared" si="101"/>
        <v>5.3310696095076403E-2</v>
      </c>
      <c r="L222" s="400">
        <f t="shared" si="102"/>
        <v>-3.8535645472061657E-3</v>
      </c>
      <c r="N222" s="395" t="s">
        <v>104</v>
      </c>
      <c r="O222" s="6">
        <v>3618</v>
      </c>
      <c r="P222" s="6">
        <v>3889</v>
      </c>
      <c r="Q222" s="6">
        <v>4329</v>
      </c>
      <c r="R222" s="400">
        <f t="shared" si="103"/>
        <v>0.19651741293532338</v>
      </c>
      <c r="S222" s="400">
        <f t="shared" si="104"/>
        <v>0.11313962458215479</v>
      </c>
      <c r="U222" s="6">
        <v>2945</v>
      </c>
      <c r="V222" s="6">
        <v>3114</v>
      </c>
      <c r="W222" s="6">
        <v>3102</v>
      </c>
      <c r="X222" s="400">
        <f t="shared" si="105"/>
        <v>5.3310696095076403E-2</v>
      </c>
      <c r="Y222" s="400">
        <f t="shared" si="106"/>
        <v>-3.8535645472061657E-3</v>
      </c>
    </row>
    <row r="223" spans="1:25" ht="12.75" customHeight="1" x14ac:dyDescent="0.4">
      <c r="A223" s="395" t="s">
        <v>105</v>
      </c>
      <c r="B223" s="6">
        <v>3938</v>
      </c>
      <c r="C223" s="6">
        <v>3998</v>
      </c>
      <c r="D223" s="6">
        <v>3768</v>
      </c>
      <c r="E223" s="400">
        <f t="shared" si="99"/>
        <v>-4.3169121381411886E-2</v>
      </c>
      <c r="F223" s="400">
        <f t="shared" si="100"/>
        <v>-5.7528764382191094E-2</v>
      </c>
      <c r="H223" s="6">
        <v>3112</v>
      </c>
      <c r="I223" s="6">
        <v>3060</v>
      </c>
      <c r="J223" s="6">
        <v>3120</v>
      </c>
      <c r="K223" s="400">
        <f t="shared" si="101"/>
        <v>2.5706940874035988E-3</v>
      </c>
      <c r="L223" s="400">
        <f t="shared" si="102"/>
        <v>1.9607843137254902E-2</v>
      </c>
      <c r="N223" s="395" t="s">
        <v>105</v>
      </c>
      <c r="O223" s="6">
        <v>3938</v>
      </c>
      <c r="P223" s="6">
        <v>3998</v>
      </c>
      <c r="Q223" s="6">
        <v>3768</v>
      </c>
      <c r="R223" s="400">
        <f t="shared" si="103"/>
        <v>-4.3169121381411886E-2</v>
      </c>
      <c r="S223" s="400">
        <f t="shared" si="104"/>
        <v>-5.7528764382191094E-2</v>
      </c>
      <c r="U223" s="6">
        <v>3112</v>
      </c>
      <c r="V223" s="6">
        <v>3060</v>
      </c>
      <c r="W223" s="6">
        <v>3120</v>
      </c>
      <c r="X223" s="400">
        <f t="shared" si="105"/>
        <v>2.5706940874035988E-3</v>
      </c>
      <c r="Y223" s="400">
        <f t="shared" si="106"/>
        <v>1.9607843137254902E-2</v>
      </c>
    </row>
    <row r="224" spans="1:25" ht="12.75" customHeight="1" x14ac:dyDescent="0.4">
      <c r="A224" s="395" t="s">
        <v>106</v>
      </c>
      <c r="B224" s="6">
        <v>3514</v>
      </c>
      <c r="C224" s="6">
        <v>3887</v>
      </c>
      <c r="D224" s="6">
        <v>4023</v>
      </c>
      <c r="E224" s="400">
        <f t="shared" si="99"/>
        <v>0.14484917472965281</v>
      </c>
      <c r="F224" s="400">
        <f t="shared" si="100"/>
        <v>3.4988422948289168E-2</v>
      </c>
      <c r="H224" s="6">
        <v>2736</v>
      </c>
      <c r="I224" s="6">
        <v>2681</v>
      </c>
      <c r="J224" s="6">
        <v>2792</v>
      </c>
      <c r="K224" s="400">
        <f t="shared" si="101"/>
        <v>2.046783625730994E-2</v>
      </c>
      <c r="L224" s="400">
        <f t="shared" si="102"/>
        <v>4.1402461767997015E-2</v>
      </c>
      <c r="N224" s="395" t="s">
        <v>106</v>
      </c>
      <c r="O224" s="6">
        <v>3514</v>
      </c>
      <c r="P224" s="6">
        <v>3887</v>
      </c>
      <c r="Q224" s="6">
        <v>4023</v>
      </c>
      <c r="R224" s="400">
        <f t="shared" si="103"/>
        <v>0.14484917472965281</v>
      </c>
      <c r="S224" s="400">
        <f t="shared" si="104"/>
        <v>3.4988422948289168E-2</v>
      </c>
      <c r="U224" s="6">
        <v>2736</v>
      </c>
      <c r="V224" s="6">
        <v>2681</v>
      </c>
      <c r="W224" s="6">
        <v>2792</v>
      </c>
      <c r="X224" s="400">
        <f t="shared" si="105"/>
        <v>2.046783625730994E-2</v>
      </c>
      <c r="Y224" s="400">
        <f t="shared" si="106"/>
        <v>4.1402461767997015E-2</v>
      </c>
    </row>
    <row r="225" spans="1:25" ht="12.75" customHeight="1" x14ac:dyDescent="0.4">
      <c r="A225" s="395" t="s">
        <v>107</v>
      </c>
      <c r="B225" s="6">
        <v>3461</v>
      </c>
      <c r="C225" s="6">
        <v>3744</v>
      </c>
      <c r="D225" s="6">
        <v>3942</v>
      </c>
      <c r="E225" s="400">
        <f t="shared" si="99"/>
        <v>0.13897717422710198</v>
      </c>
      <c r="F225" s="400">
        <f t="shared" si="100"/>
        <v>5.2884615384615384E-2</v>
      </c>
      <c r="H225" s="6">
        <v>2770</v>
      </c>
      <c r="I225" s="6">
        <v>2858</v>
      </c>
      <c r="J225" s="6">
        <v>2958</v>
      </c>
      <c r="K225" s="400">
        <f t="shared" si="101"/>
        <v>6.7870036101083039E-2</v>
      </c>
      <c r="L225" s="400">
        <f t="shared" si="102"/>
        <v>3.498950314905528E-2</v>
      </c>
      <c r="N225" s="395" t="s">
        <v>107</v>
      </c>
      <c r="O225" s="6">
        <v>3461</v>
      </c>
      <c r="P225" s="6">
        <v>3744</v>
      </c>
      <c r="Q225" s="6">
        <v>3942</v>
      </c>
      <c r="R225" s="400">
        <f t="shared" si="103"/>
        <v>0.13897717422710198</v>
      </c>
      <c r="S225" s="400">
        <f t="shared" si="104"/>
        <v>5.2884615384615384E-2</v>
      </c>
      <c r="U225" s="6">
        <v>2770</v>
      </c>
      <c r="V225" s="6">
        <v>2858</v>
      </c>
      <c r="W225" s="6">
        <v>2958</v>
      </c>
      <c r="X225" s="400">
        <f t="shared" si="105"/>
        <v>6.7870036101083039E-2</v>
      </c>
      <c r="Y225" s="400">
        <f t="shared" si="106"/>
        <v>3.498950314905528E-2</v>
      </c>
    </row>
    <row r="226" spans="1:25" ht="12.75" customHeight="1" x14ac:dyDescent="0.4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103"/>
        <v>-1</v>
      </c>
      <c r="S226" s="400">
        <f t="shared" si="104"/>
        <v>-1</v>
      </c>
      <c r="U226" s="6">
        <v>2376</v>
      </c>
      <c r="V226" s="6">
        <v>2527</v>
      </c>
      <c r="W226" s="6"/>
      <c r="X226" s="400">
        <f t="shared" si="105"/>
        <v>-1</v>
      </c>
      <c r="Y226" s="400">
        <f t="shared" si="106"/>
        <v>-1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103"/>
        <v>-1</v>
      </c>
      <c r="S227" s="384">
        <f t="shared" si="104"/>
        <v>-1</v>
      </c>
      <c r="T227"/>
      <c r="U227" s="6">
        <v>2200</v>
      </c>
      <c r="V227" s="6">
        <v>2463</v>
      </c>
      <c r="W227" s="6"/>
      <c r="X227" s="384">
        <f t="shared" si="105"/>
        <v>-1</v>
      </c>
      <c r="Y227" s="384">
        <f t="shared" si="106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32935</v>
      </c>
      <c r="C229" s="395">
        <f>SUM(C216:C227)</f>
        <v>35419</v>
      </c>
      <c r="D229" s="395">
        <f>SUM(D216:D227)</f>
        <v>36933</v>
      </c>
      <c r="E229" s="400">
        <f>(+D229-B229)/B229</f>
        <v>0.12139061788371033</v>
      </c>
      <c r="F229" s="400">
        <f>(+D229-C229)/C229</f>
        <v>4.2745419125328213E-2</v>
      </c>
      <c r="H229" s="395">
        <f>SUM(H216:H227)</f>
        <v>25239</v>
      </c>
      <c r="I229" s="395">
        <f>SUM(I216:I227)</f>
        <v>26143</v>
      </c>
      <c r="J229" s="395">
        <f>SUM(J216:J227)</f>
        <v>26611</v>
      </c>
      <c r="K229" s="400">
        <f>(+J229-H229)/H229</f>
        <v>5.4360315384920165E-2</v>
      </c>
      <c r="L229" s="400">
        <f>(+J229-I229)/I229</f>
        <v>1.790154152163103E-2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36933</v>
      </c>
      <c r="R229" s="400">
        <f>(+Q229-O229)/O229</f>
        <v>-7.4975814253466621E-3</v>
      </c>
      <c r="S229" s="400">
        <f>(+Q229-P229)/P229</f>
        <v>-7.0189572266559253E-2</v>
      </c>
      <c r="U229" s="395">
        <f>SUM(U216:U227)</f>
        <v>29815</v>
      </c>
      <c r="V229" s="395">
        <f>SUM(V216:V227)</f>
        <v>31133</v>
      </c>
      <c r="W229" s="395">
        <f>SUM(W216:W227)</f>
        <v>26611</v>
      </c>
      <c r="X229" s="400">
        <f>(+W229-U229)/U229</f>
        <v>-0.10746268656716418</v>
      </c>
      <c r="Y229" s="400">
        <f>(+W229-V229)/V229</f>
        <v>-0.14524780779237464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43" si="107">(+D234-B234)/B234</f>
        <v>0.26408839779005527</v>
      </c>
      <c r="F234" s="400">
        <f t="shared" ref="F234:F243" si="108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43" si="109">(+J234-H234)/H234</f>
        <v>0.11095100864553314</v>
      </c>
      <c r="L234" s="400">
        <f t="shared" ref="L234:L243" si="110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11">(+Q234-O234)/O234</f>
        <v>0.26408839779005527</v>
      </c>
      <c r="S234" s="400">
        <f t="shared" ref="S234:S245" si="112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13">(+W234-U234)/U234</f>
        <v>0.11095100864553314</v>
      </c>
      <c r="Y234" s="400">
        <f t="shared" ref="Y234:Y245" si="114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7"/>
        <v>0.14808831448572968</v>
      </c>
      <c r="F235" s="400">
        <f t="shared" si="108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9"/>
        <v>0.106353591160221</v>
      </c>
      <c r="L235" s="400">
        <f t="shared" si="110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11"/>
        <v>0.14808831448572968</v>
      </c>
      <c r="S235" s="400">
        <f t="shared" si="112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13"/>
        <v>0.106353591160221</v>
      </c>
      <c r="Y235" s="400">
        <f t="shared" si="114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7"/>
        <v>0.1012947448591013</v>
      </c>
      <c r="F236" s="400">
        <f t="shared" si="108"/>
        <v>4.820587169264226E-2</v>
      </c>
      <c r="H236" s="395">
        <v>1964</v>
      </c>
      <c r="I236" s="395">
        <v>2030</v>
      </c>
      <c r="J236" s="395">
        <v>1921</v>
      </c>
      <c r="K236" s="400">
        <f t="shared" si="109"/>
        <v>-2.1894093686354379E-2</v>
      </c>
      <c r="L236" s="400">
        <f t="shared" si="110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11"/>
        <v>0.1012947448591013</v>
      </c>
      <c r="S236" s="400">
        <f t="shared" si="112"/>
        <v>4.820587169264226E-2</v>
      </c>
      <c r="U236" s="395">
        <v>1964</v>
      </c>
      <c r="V236" s="395">
        <v>2030</v>
      </c>
      <c r="W236" s="395">
        <v>1921</v>
      </c>
      <c r="X236" s="400">
        <f t="shared" si="113"/>
        <v>-2.1894093686354379E-2</v>
      </c>
      <c r="Y236" s="400">
        <f t="shared" si="114"/>
        <v>-5.3694581280788176E-2</v>
      </c>
    </row>
    <row r="237" spans="1:25" ht="12.75" customHeight="1" x14ac:dyDescent="0.4">
      <c r="A237" s="395" t="s">
        <v>101</v>
      </c>
      <c r="B237" s="6">
        <v>2725</v>
      </c>
      <c r="C237" s="6">
        <v>3220</v>
      </c>
      <c r="D237" s="6">
        <v>3309</v>
      </c>
      <c r="E237" s="400">
        <f t="shared" si="107"/>
        <v>0.21431192660550458</v>
      </c>
      <c r="F237" s="400">
        <f t="shared" si="108"/>
        <v>2.7639751552795033E-2</v>
      </c>
      <c r="H237" s="6">
        <v>2024</v>
      </c>
      <c r="I237" s="6">
        <v>2377</v>
      </c>
      <c r="J237" s="6">
        <v>2344</v>
      </c>
      <c r="K237" s="400">
        <f t="shared" si="109"/>
        <v>0.15810276679841898</v>
      </c>
      <c r="L237" s="400">
        <f t="shared" si="110"/>
        <v>-1.3883045856121162E-2</v>
      </c>
      <c r="N237" s="395" t="s">
        <v>101</v>
      </c>
      <c r="O237" s="6">
        <v>2725</v>
      </c>
      <c r="P237" s="6">
        <v>3220</v>
      </c>
      <c r="Q237" s="6">
        <v>3309</v>
      </c>
      <c r="R237" s="400">
        <f t="shared" si="111"/>
        <v>0.21431192660550458</v>
      </c>
      <c r="S237" s="400">
        <f t="shared" si="112"/>
        <v>2.7639751552795033E-2</v>
      </c>
      <c r="U237" s="6">
        <v>2024</v>
      </c>
      <c r="V237" s="6">
        <v>2377</v>
      </c>
      <c r="W237" s="6">
        <v>2344</v>
      </c>
      <c r="X237" s="400">
        <f t="shared" si="113"/>
        <v>0.15810276679841898</v>
      </c>
      <c r="Y237" s="400">
        <f t="shared" si="114"/>
        <v>-1.3883045856121162E-2</v>
      </c>
    </row>
    <row r="238" spans="1:25" ht="12.75" customHeight="1" x14ac:dyDescent="0.4">
      <c r="A238" s="395" t="s">
        <v>102</v>
      </c>
      <c r="B238" s="6">
        <v>3240</v>
      </c>
      <c r="C238" s="6">
        <v>3674</v>
      </c>
      <c r="D238" s="6">
        <v>3754</v>
      </c>
      <c r="E238" s="400">
        <f t="shared" si="107"/>
        <v>0.15864197530864196</v>
      </c>
      <c r="F238" s="400">
        <f t="shared" si="108"/>
        <v>2.1774632553075667E-2</v>
      </c>
      <c r="H238" s="6">
        <v>2594</v>
      </c>
      <c r="I238" s="6">
        <v>2851</v>
      </c>
      <c r="J238" s="6">
        <v>2844</v>
      </c>
      <c r="K238" s="400">
        <f t="shared" si="109"/>
        <v>9.6376252891287581E-2</v>
      </c>
      <c r="L238" s="400">
        <f t="shared" si="110"/>
        <v>-2.4552788495264821E-3</v>
      </c>
      <c r="N238" s="395" t="s">
        <v>102</v>
      </c>
      <c r="O238" s="6">
        <v>3240</v>
      </c>
      <c r="P238" s="6">
        <v>3674</v>
      </c>
      <c r="Q238" s="6">
        <v>3754</v>
      </c>
      <c r="R238" s="400">
        <f t="shared" si="111"/>
        <v>0.15864197530864196</v>
      </c>
      <c r="S238" s="400">
        <f t="shared" si="112"/>
        <v>2.1774632553075667E-2</v>
      </c>
      <c r="U238" s="6">
        <v>2594</v>
      </c>
      <c r="V238" s="6">
        <v>2851</v>
      </c>
      <c r="W238" s="6">
        <v>2844</v>
      </c>
      <c r="X238" s="400">
        <f t="shared" si="113"/>
        <v>9.6376252891287581E-2</v>
      </c>
      <c r="Y238" s="400">
        <f t="shared" si="114"/>
        <v>-2.4552788495264821E-3</v>
      </c>
    </row>
    <row r="239" spans="1:25" ht="12.75" customHeight="1" x14ac:dyDescent="0.4">
      <c r="A239" s="395" t="s">
        <v>103</v>
      </c>
      <c r="B239" s="6">
        <v>3546</v>
      </c>
      <c r="C239" s="6">
        <v>3302</v>
      </c>
      <c r="D239" s="6">
        <v>3636</v>
      </c>
      <c r="E239" s="400">
        <f t="shared" si="107"/>
        <v>2.5380710659898477E-2</v>
      </c>
      <c r="F239" s="400">
        <f t="shared" si="108"/>
        <v>0.10115081768625075</v>
      </c>
      <c r="H239" s="6">
        <v>2895</v>
      </c>
      <c r="I239" s="6">
        <v>2667</v>
      </c>
      <c r="J239" s="6">
        <v>2995</v>
      </c>
      <c r="K239" s="400">
        <f t="shared" si="109"/>
        <v>3.4542314335060449E-2</v>
      </c>
      <c r="L239" s="400">
        <f t="shared" si="110"/>
        <v>0.1229846269216348</v>
      </c>
      <c r="N239" s="395" t="s">
        <v>103</v>
      </c>
      <c r="O239" s="6">
        <v>3546</v>
      </c>
      <c r="P239" s="6">
        <v>3302</v>
      </c>
      <c r="Q239" s="6">
        <v>3636</v>
      </c>
      <c r="R239" s="400">
        <f t="shared" si="111"/>
        <v>2.5380710659898477E-2</v>
      </c>
      <c r="S239" s="400">
        <f t="shared" si="112"/>
        <v>0.10115081768625075</v>
      </c>
      <c r="U239" s="6">
        <v>2895</v>
      </c>
      <c r="V239" s="6">
        <v>2667</v>
      </c>
      <c r="W239" s="6">
        <v>2995</v>
      </c>
      <c r="X239" s="400">
        <f t="shared" si="113"/>
        <v>3.4542314335060449E-2</v>
      </c>
      <c r="Y239" s="400">
        <f t="shared" si="114"/>
        <v>0.1229846269216348</v>
      </c>
    </row>
    <row r="240" spans="1:25" ht="12.75" customHeight="1" x14ac:dyDescent="0.4">
      <c r="A240" s="395" t="s">
        <v>104</v>
      </c>
      <c r="B240" s="6">
        <v>3180</v>
      </c>
      <c r="C240" s="6">
        <v>3363</v>
      </c>
      <c r="D240" s="6">
        <v>3665</v>
      </c>
      <c r="E240" s="400">
        <f t="shared" si="107"/>
        <v>0.15251572327044025</v>
      </c>
      <c r="F240" s="400">
        <f t="shared" si="108"/>
        <v>8.9800773119238772E-2</v>
      </c>
      <c r="H240" s="6">
        <v>2722</v>
      </c>
      <c r="I240" s="6">
        <v>2857</v>
      </c>
      <c r="J240" s="6">
        <v>2852</v>
      </c>
      <c r="K240" s="400">
        <f t="shared" si="109"/>
        <v>4.7759000734753858E-2</v>
      </c>
      <c r="L240" s="400">
        <f t="shared" si="110"/>
        <v>-1.7500875043752187E-3</v>
      </c>
      <c r="N240" s="395" t="s">
        <v>104</v>
      </c>
      <c r="O240" s="6">
        <v>3180</v>
      </c>
      <c r="P240" s="6">
        <v>3363</v>
      </c>
      <c r="Q240" s="6">
        <v>3665</v>
      </c>
      <c r="R240" s="400">
        <f t="shared" si="111"/>
        <v>0.15251572327044025</v>
      </c>
      <c r="S240" s="400">
        <f t="shared" si="112"/>
        <v>8.9800773119238772E-2</v>
      </c>
      <c r="U240" s="6">
        <v>2722</v>
      </c>
      <c r="V240" s="6">
        <v>2857</v>
      </c>
      <c r="W240" s="6">
        <v>2852</v>
      </c>
      <c r="X240" s="400">
        <f t="shared" si="113"/>
        <v>4.7759000734753858E-2</v>
      </c>
      <c r="Y240" s="400">
        <f t="shared" si="114"/>
        <v>-1.7500875043752187E-3</v>
      </c>
    </row>
    <row r="241" spans="1:25" ht="14.25" customHeight="1" x14ac:dyDescent="0.4">
      <c r="A241" s="395" t="s">
        <v>105</v>
      </c>
      <c r="B241" s="6">
        <v>3484</v>
      </c>
      <c r="C241" s="6">
        <v>3534</v>
      </c>
      <c r="D241" s="6">
        <v>3309</v>
      </c>
      <c r="E241" s="400">
        <f t="shared" si="107"/>
        <v>-5.0229621125143516E-2</v>
      </c>
      <c r="F241" s="400">
        <f t="shared" si="108"/>
        <v>-6.3667232597623094E-2</v>
      </c>
      <c r="H241" s="6">
        <v>2880</v>
      </c>
      <c r="I241" s="6">
        <v>2810</v>
      </c>
      <c r="J241" s="6">
        <v>2851</v>
      </c>
      <c r="K241" s="400">
        <f t="shared" si="109"/>
        <v>-1.0069444444444445E-2</v>
      </c>
      <c r="L241" s="400">
        <f t="shared" si="110"/>
        <v>1.4590747330960854E-2</v>
      </c>
      <c r="N241" s="395" t="s">
        <v>105</v>
      </c>
      <c r="O241" s="6">
        <v>3484</v>
      </c>
      <c r="P241" s="6">
        <v>3534</v>
      </c>
      <c r="Q241" s="6">
        <v>3309</v>
      </c>
      <c r="R241" s="400">
        <f t="shared" si="111"/>
        <v>-5.0229621125143516E-2</v>
      </c>
      <c r="S241" s="400">
        <f t="shared" si="112"/>
        <v>-6.3667232597623094E-2</v>
      </c>
      <c r="U241" s="6">
        <v>2880</v>
      </c>
      <c r="V241" s="6">
        <v>2810</v>
      </c>
      <c r="W241" s="6">
        <v>2851</v>
      </c>
      <c r="X241" s="400">
        <f t="shared" si="113"/>
        <v>-1.0069444444444445E-2</v>
      </c>
      <c r="Y241" s="400">
        <f t="shared" si="114"/>
        <v>1.4590747330960854E-2</v>
      </c>
    </row>
    <row r="242" spans="1:25" ht="12.75" customHeight="1" x14ac:dyDescent="0.4">
      <c r="A242" s="395" t="s">
        <v>106</v>
      </c>
      <c r="B242" s="6">
        <v>3126</v>
      </c>
      <c r="C242" s="6">
        <v>3315</v>
      </c>
      <c r="D242" s="6">
        <v>3528</v>
      </c>
      <c r="E242" s="400">
        <f t="shared" si="107"/>
        <v>0.12859884836852206</v>
      </c>
      <c r="F242" s="400">
        <f t="shared" si="108"/>
        <v>6.4253393665158365E-2</v>
      </c>
      <c r="H242" s="6">
        <v>2519</v>
      </c>
      <c r="I242" s="6">
        <v>2416</v>
      </c>
      <c r="J242" s="6">
        <v>2567</v>
      </c>
      <c r="K242" s="400">
        <f t="shared" si="109"/>
        <v>1.9055180627233027E-2</v>
      </c>
      <c r="L242" s="400">
        <f t="shared" si="110"/>
        <v>6.25E-2</v>
      </c>
      <c r="N242" s="395" t="s">
        <v>106</v>
      </c>
      <c r="O242" s="6">
        <v>3126</v>
      </c>
      <c r="P242" s="6">
        <v>3315</v>
      </c>
      <c r="Q242" s="6">
        <v>3528</v>
      </c>
      <c r="R242" s="400">
        <f t="shared" si="111"/>
        <v>0.12859884836852206</v>
      </c>
      <c r="S242" s="400">
        <f t="shared" si="112"/>
        <v>6.4253393665158365E-2</v>
      </c>
      <c r="U242" s="6">
        <v>2519</v>
      </c>
      <c r="V242" s="6">
        <v>2416</v>
      </c>
      <c r="W242" s="6">
        <v>2567</v>
      </c>
      <c r="X242" s="400">
        <f t="shared" si="113"/>
        <v>1.9055180627233027E-2</v>
      </c>
      <c r="Y242" s="400">
        <f t="shared" si="114"/>
        <v>6.25E-2</v>
      </c>
    </row>
    <row r="243" spans="1:25" ht="12.75" customHeight="1" x14ac:dyDescent="0.4">
      <c r="A243" s="395" t="s">
        <v>107</v>
      </c>
      <c r="B243" s="6">
        <v>2993</v>
      </c>
      <c r="C243" s="6">
        <v>3357</v>
      </c>
      <c r="D243" s="6">
        <v>3385</v>
      </c>
      <c r="E243" s="400">
        <f t="shared" si="107"/>
        <v>0.13097226862679587</v>
      </c>
      <c r="F243" s="400">
        <f t="shared" si="108"/>
        <v>8.3407804587429246E-3</v>
      </c>
      <c r="H243" s="6">
        <v>2511</v>
      </c>
      <c r="I243" s="6">
        <v>2627</v>
      </c>
      <c r="J243" s="6">
        <v>2678</v>
      </c>
      <c r="K243" s="400">
        <f t="shared" si="109"/>
        <v>6.6507367582636395E-2</v>
      </c>
      <c r="L243" s="400">
        <f t="shared" si="110"/>
        <v>1.9413779977160258E-2</v>
      </c>
      <c r="N243" s="395" t="s">
        <v>107</v>
      </c>
      <c r="O243" s="6">
        <v>2993</v>
      </c>
      <c r="P243" s="6">
        <v>3357</v>
      </c>
      <c r="Q243" s="6">
        <v>3385</v>
      </c>
      <c r="R243" s="400">
        <f t="shared" si="111"/>
        <v>0.13097226862679587</v>
      </c>
      <c r="S243" s="400">
        <f t="shared" si="112"/>
        <v>8.3407804587429246E-3</v>
      </c>
      <c r="U243" s="6">
        <v>2511</v>
      </c>
      <c r="V243" s="6">
        <v>2627</v>
      </c>
      <c r="W243" s="6">
        <v>2678</v>
      </c>
      <c r="X243" s="400">
        <f t="shared" si="113"/>
        <v>6.6507367582636395E-2</v>
      </c>
      <c r="Y243" s="400">
        <f t="shared" si="114"/>
        <v>1.9413779977160258E-2</v>
      </c>
    </row>
    <row r="244" spans="1:25" ht="12.75" customHeight="1" x14ac:dyDescent="0.4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11"/>
        <v>-1</v>
      </c>
      <c r="S244" s="400">
        <f t="shared" si="112"/>
        <v>-1</v>
      </c>
      <c r="U244" s="6">
        <v>2202</v>
      </c>
      <c r="V244" s="6">
        <v>2302</v>
      </c>
      <c r="W244" s="6"/>
      <c r="X244" s="400">
        <f t="shared" si="113"/>
        <v>-1</v>
      </c>
      <c r="Y244" s="400">
        <f t="shared" si="114"/>
        <v>-1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11"/>
        <v>-1</v>
      </c>
      <c r="S245" s="384">
        <f t="shared" si="112"/>
        <v>-1</v>
      </c>
      <c r="T245"/>
      <c r="U245" s="6">
        <v>2003</v>
      </c>
      <c r="V245" s="6">
        <v>2233</v>
      </c>
      <c r="W245" s="6"/>
      <c r="X245" s="384">
        <f t="shared" si="113"/>
        <v>-1</v>
      </c>
      <c r="Y245" s="384">
        <f t="shared" si="114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28587</v>
      </c>
      <c r="C247" s="395">
        <f>SUM(C234:C245)</f>
        <v>30748</v>
      </c>
      <c r="D247" s="395">
        <f>SUM(D234:D245)</f>
        <v>31898</v>
      </c>
      <c r="E247" s="400">
        <f>(+D247-B247)/B247</f>
        <v>0.11582187707699304</v>
      </c>
      <c r="F247" s="400">
        <f>(+D247-C247)/C247</f>
        <v>3.7400806556524002E-2</v>
      </c>
      <c r="H247" s="395">
        <f>SUM(H234:H245)</f>
        <v>22945</v>
      </c>
      <c r="I247" s="395">
        <f>SUM(I234:I245)</f>
        <v>23677</v>
      </c>
      <c r="J247" s="395">
        <f>SUM(J234:J245)</f>
        <v>24196</v>
      </c>
      <c r="K247" s="400">
        <f>(+J247-H247)/H247</f>
        <v>5.4521682283721944E-2</v>
      </c>
      <c r="L247" s="400">
        <f>(+J247-I247)/I247</f>
        <v>2.1920006757612874E-2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31898</v>
      </c>
      <c r="R247" s="400">
        <f>(+Q247-O247)/O247</f>
        <v>-9.5326812606738084E-3</v>
      </c>
      <c r="S247" s="400">
        <f>(+Q247-P247)/P247</f>
        <v>-7.0814763028343386E-2</v>
      </c>
      <c r="U247" s="395">
        <f>SUM(U234:U245)</f>
        <v>27150</v>
      </c>
      <c r="V247" s="395">
        <f>SUM(V234:V245)</f>
        <v>28212</v>
      </c>
      <c r="W247" s="395">
        <f>SUM(W234:W245)</f>
        <v>24196</v>
      </c>
      <c r="X247" s="400">
        <f>(+W247-U247)/U247</f>
        <v>-0.10880294659300184</v>
      </c>
      <c r="Y247" s="400">
        <f>(+W247-V247)/V247</f>
        <v>-0.14235077272082802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A39" sqref="A39:L39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45973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395" t="s">
        <v>108</v>
      </c>
      <c r="B7" s="11">
        <v>1435</v>
      </c>
      <c r="C7" s="6">
        <v>1524</v>
      </c>
      <c r="D7" s="6">
        <v>1461</v>
      </c>
      <c r="E7" s="400">
        <f t="shared" ref="E7" si="0">(+D7-B7)/B7</f>
        <v>1.8118466898954706E-2</v>
      </c>
      <c r="F7" s="400">
        <f t="shared" ref="F7" si="1">(+D7-C7)/C7</f>
        <v>-4.1338582677165357E-2</v>
      </c>
      <c r="G7" s="395"/>
      <c r="H7" s="11">
        <v>1423</v>
      </c>
      <c r="I7" s="6">
        <v>1405</v>
      </c>
      <c r="J7" s="6">
        <v>1441</v>
      </c>
      <c r="K7" s="400">
        <f t="shared" ref="K7" si="2">(+J7-H7)/H7</f>
        <v>1.2649332396345749E-2</v>
      </c>
      <c r="L7" s="400">
        <f t="shared" ref="L7" si="3">(+J7-I7)/I7</f>
        <v>2.5622775800711744E-2</v>
      </c>
    </row>
    <row r="8" spans="1:13" ht="12.75" customHeight="1" x14ac:dyDescent="0.4">
      <c r="A8" s="6" t="s">
        <v>109</v>
      </c>
      <c r="B8" s="6">
        <v>924</v>
      </c>
      <c r="C8" s="6">
        <v>928</v>
      </c>
      <c r="D8" s="6">
        <v>992</v>
      </c>
      <c r="E8" s="553">
        <v>7.3999999999999996E-2</v>
      </c>
      <c r="F8" s="553">
        <v>6.9000000000000006E-2</v>
      </c>
      <c r="G8" s="6"/>
      <c r="H8" s="6">
        <v>1345</v>
      </c>
      <c r="I8" s="6">
        <v>1224</v>
      </c>
      <c r="J8" s="6">
        <v>1404</v>
      </c>
      <c r="K8" s="553">
        <v>4.3999999999999997E-2</v>
      </c>
      <c r="L8" s="553">
        <v>0.14699999999999999</v>
      </c>
    </row>
    <row r="9" spans="1:13" s="11" customFormat="1" ht="12.75" customHeight="1" x14ac:dyDescent="0.4">
      <c r="A9"/>
      <c r="B9" s="2" t="s">
        <v>6267</v>
      </c>
      <c r="C9" s="2" t="s">
        <v>6961</v>
      </c>
      <c r="D9" s="2" t="s">
        <v>7652</v>
      </c>
      <c r="E9" s="2" t="s">
        <v>6964</v>
      </c>
      <c r="F9" s="2" t="s">
        <v>7653</v>
      </c>
      <c r="G9" s="395"/>
      <c r="H9" s="2" t="s">
        <v>6268</v>
      </c>
      <c r="I9" s="2" t="s">
        <v>6962</v>
      </c>
      <c r="J9" s="2" t="s">
        <v>7654</v>
      </c>
      <c r="K9" s="2" t="s">
        <v>7655</v>
      </c>
      <c r="L9" s="2" t="s">
        <v>7653</v>
      </c>
      <c r="M9" s="18"/>
    </row>
    <row r="10" spans="1:13" s="11" customFormat="1" ht="12.75" customHeight="1" x14ac:dyDescent="0.4">
      <c r="A10" s="399" t="s">
        <v>98</v>
      </c>
      <c r="B10" s="395">
        <v>1259</v>
      </c>
      <c r="C10" s="395">
        <v>1426</v>
      </c>
      <c r="D10" s="395">
        <v>1623</v>
      </c>
      <c r="E10" s="400">
        <f t="shared" ref="E10:E19" si="4">(+D10-B10)/B10</f>
        <v>0.28911834789515489</v>
      </c>
      <c r="F10" s="400">
        <f t="shared" ref="F10:F19" si="5">(+D10-C10)/C10</f>
        <v>0.13814866760168304</v>
      </c>
      <c r="G10" s="395"/>
      <c r="H10" s="395">
        <v>876</v>
      </c>
      <c r="I10" s="395">
        <v>934</v>
      </c>
      <c r="J10" s="395">
        <v>992</v>
      </c>
      <c r="K10" s="400">
        <f t="shared" ref="K10:K19" si="6">(+J10-H10)/H10</f>
        <v>0.13242009132420091</v>
      </c>
      <c r="L10" s="400">
        <f t="shared" ref="L10:L19" si="7">(+J10-I10)/I10</f>
        <v>6.2098501070663809E-2</v>
      </c>
    </row>
    <row r="11" spans="1:13" s="11" customFormat="1" ht="12.75" customHeight="1" x14ac:dyDescent="0.4">
      <c r="A11" s="395" t="s">
        <v>99</v>
      </c>
      <c r="B11" s="395">
        <v>1332</v>
      </c>
      <c r="C11" s="395">
        <v>1545</v>
      </c>
      <c r="D11" s="395">
        <v>1525</v>
      </c>
      <c r="E11" s="400">
        <f t="shared" si="4"/>
        <v>0.1448948948948949</v>
      </c>
      <c r="F11" s="400">
        <f t="shared" si="5"/>
        <v>-1.2944983818770227E-2</v>
      </c>
      <c r="G11" s="395"/>
      <c r="H11" s="395">
        <v>942</v>
      </c>
      <c r="I11" s="395">
        <v>1054</v>
      </c>
      <c r="J11" s="395">
        <v>1041</v>
      </c>
      <c r="K11" s="400">
        <f t="shared" si="6"/>
        <v>0.10509554140127389</v>
      </c>
      <c r="L11" s="400">
        <f t="shared" si="7"/>
        <v>-1.2333965844402278E-2</v>
      </c>
    </row>
    <row r="12" spans="1:13" s="18" customFormat="1" ht="12.75" customHeight="1" x14ac:dyDescent="0.4">
      <c r="A12" s="395" t="s">
        <v>100</v>
      </c>
      <c r="B12" s="395">
        <v>1757</v>
      </c>
      <c r="C12" s="395">
        <v>1837</v>
      </c>
      <c r="D12" s="395">
        <v>1929</v>
      </c>
      <c r="E12" s="400">
        <f t="shared" si="4"/>
        <v>9.7894137734775191E-2</v>
      </c>
      <c r="F12" s="400">
        <f t="shared" si="5"/>
        <v>5.0081654872074034E-2</v>
      </c>
      <c r="G12" s="395"/>
      <c r="H12" s="395">
        <v>1236</v>
      </c>
      <c r="I12" s="395">
        <v>1306</v>
      </c>
      <c r="J12" s="395">
        <v>1267</v>
      </c>
      <c r="K12" s="400">
        <f t="shared" si="6"/>
        <v>2.5080906148867314E-2</v>
      </c>
      <c r="L12" s="400">
        <f t="shared" si="7"/>
        <v>-2.9862174578866769E-2</v>
      </c>
    </row>
    <row r="13" spans="1:13" s="18" customFormat="1" ht="13.2" customHeight="1" x14ac:dyDescent="0.4">
      <c r="A13" s="11" t="s">
        <v>101</v>
      </c>
      <c r="B13" s="6">
        <v>1851</v>
      </c>
      <c r="C13" s="6">
        <v>2159</v>
      </c>
      <c r="D13" s="6">
        <v>2215</v>
      </c>
      <c r="E13" s="480">
        <f t="shared" si="4"/>
        <v>0.19665045921123717</v>
      </c>
      <c r="F13" s="480">
        <f t="shared" si="5"/>
        <v>2.5937934228809634E-2</v>
      </c>
      <c r="G13" s="11"/>
      <c r="H13" s="6">
        <v>1336</v>
      </c>
      <c r="I13" s="6">
        <v>1589</v>
      </c>
      <c r="J13" s="6">
        <v>1482</v>
      </c>
      <c r="K13" s="480">
        <f t="shared" si="6"/>
        <v>0.1092814371257485</v>
      </c>
      <c r="L13" s="480">
        <f t="shared" si="7"/>
        <v>-6.7337948395217118E-2</v>
      </c>
    </row>
    <row r="14" spans="1:13" s="18" customFormat="1" ht="12.75" customHeight="1" x14ac:dyDescent="0.4">
      <c r="A14" s="395" t="s">
        <v>102</v>
      </c>
      <c r="B14" s="6">
        <v>2135</v>
      </c>
      <c r="C14" s="6">
        <v>2469</v>
      </c>
      <c r="D14" s="6">
        <v>2486</v>
      </c>
      <c r="E14" s="400">
        <f t="shared" si="4"/>
        <v>0.16440281030444964</v>
      </c>
      <c r="F14" s="400">
        <f t="shared" si="5"/>
        <v>6.8853786958282702E-3</v>
      </c>
      <c r="G14" s="395"/>
      <c r="H14" s="6">
        <v>1668</v>
      </c>
      <c r="I14" s="6">
        <v>1844</v>
      </c>
      <c r="J14" s="6">
        <v>1832</v>
      </c>
      <c r="K14" s="400">
        <f t="shared" si="6"/>
        <v>9.8321342925659472E-2</v>
      </c>
      <c r="L14" s="400">
        <f t="shared" si="7"/>
        <v>-6.5075921908893707E-3</v>
      </c>
      <c r="M14" s="11"/>
    </row>
    <row r="15" spans="1:13" s="18" customFormat="1" ht="12.75" customHeight="1" x14ac:dyDescent="0.4">
      <c r="A15" s="6" t="s">
        <v>103</v>
      </c>
      <c r="B15" s="6">
        <v>2257</v>
      </c>
      <c r="C15" s="6">
        <v>2149</v>
      </c>
      <c r="D15" s="6">
        <v>2407</v>
      </c>
      <c r="E15" s="400">
        <f t="shared" si="4"/>
        <v>6.6459902525476303E-2</v>
      </c>
      <c r="F15" s="400">
        <f t="shared" si="5"/>
        <v>0.12005583992554676</v>
      </c>
      <c r="G15" s="395"/>
      <c r="H15" s="6">
        <v>1866</v>
      </c>
      <c r="I15" s="6">
        <v>1759</v>
      </c>
      <c r="J15" s="6">
        <v>1951</v>
      </c>
      <c r="K15" s="400">
        <f t="shared" si="6"/>
        <v>4.5551982851018219E-2</v>
      </c>
      <c r="L15" s="400">
        <f t="shared" si="7"/>
        <v>0.10915292779988629</v>
      </c>
      <c r="M15" s="11"/>
    </row>
    <row r="16" spans="1:13" s="11" customFormat="1" ht="12.75" customHeight="1" x14ac:dyDescent="0.4">
      <c r="A16" s="395" t="s">
        <v>104</v>
      </c>
      <c r="B16" s="6">
        <v>2093</v>
      </c>
      <c r="C16" s="6">
        <v>2256</v>
      </c>
      <c r="D16" s="6">
        <v>2431</v>
      </c>
      <c r="E16" s="400">
        <f t="shared" si="4"/>
        <v>0.16149068322981366</v>
      </c>
      <c r="F16" s="400">
        <f t="shared" si="5"/>
        <v>7.7570921985815597E-2</v>
      </c>
      <c r="G16" s="395"/>
      <c r="H16" s="6">
        <v>1734</v>
      </c>
      <c r="I16" s="6">
        <v>1831</v>
      </c>
      <c r="J16" s="6">
        <v>1828</v>
      </c>
      <c r="K16" s="400">
        <f t="shared" si="6"/>
        <v>5.4209919261822379E-2</v>
      </c>
      <c r="L16" s="400">
        <f t="shared" si="7"/>
        <v>-1.6384489350081922E-3</v>
      </c>
      <c r="M16" s="18"/>
    </row>
    <row r="17" spans="1:13" s="18" customFormat="1" ht="12.75" customHeight="1" x14ac:dyDescent="0.4">
      <c r="A17" s="395" t="s">
        <v>105</v>
      </c>
      <c r="B17" s="6">
        <v>2363</v>
      </c>
      <c r="C17" s="6">
        <v>2320</v>
      </c>
      <c r="D17" s="6">
        <v>2196</v>
      </c>
      <c r="E17" s="400">
        <f t="shared" si="4"/>
        <v>-7.0672873465933136E-2</v>
      </c>
      <c r="F17" s="400">
        <f t="shared" si="5"/>
        <v>-5.3448275862068968E-2</v>
      </c>
      <c r="G17" s="395"/>
      <c r="H17" s="6">
        <v>1798</v>
      </c>
      <c r="I17" s="6">
        <v>1752</v>
      </c>
      <c r="J17" s="6">
        <v>1765</v>
      </c>
      <c r="K17" s="400">
        <f t="shared" si="6"/>
        <v>-1.8353726362625139E-2</v>
      </c>
      <c r="L17" s="400">
        <f t="shared" si="7"/>
        <v>7.4200913242009128E-3</v>
      </c>
      <c r="M17" s="11"/>
    </row>
    <row r="18" spans="1:13" s="18" customFormat="1" ht="12.75" customHeight="1" x14ac:dyDescent="0.4">
      <c r="A18" s="395" t="s">
        <v>106</v>
      </c>
      <c r="B18" s="6">
        <v>2114</v>
      </c>
      <c r="C18" s="6">
        <v>2325</v>
      </c>
      <c r="D18" s="6">
        <v>2408</v>
      </c>
      <c r="E18" s="400">
        <f t="shared" si="4"/>
        <v>0.13907284768211919</v>
      </c>
      <c r="F18" s="400">
        <f t="shared" si="5"/>
        <v>3.5698924731182795E-2</v>
      </c>
      <c r="G18" s="395"/>
      <c r="H18" s="6">
        <v>1542</v>
      </c>
      <c r="I18" s="6">
        <v>1513</v>
      </c>
      <c r="J18" s="6">
        <v>1616</v>
      </c>
      <c r="K18" s="400">
        <f t="shared" si="6"/>
        <v>4.7989623865110249E-2</v>
      </c>
      <c r="L18" s="400">
        <f t="shared" si="7"/>
        <v>6.8076668869795104E-2</v>
      </c>
      <c r="M18" s="6"/>
    </row>
    <row r="19" spans="1:13" s="11" customFormat="1" ht="13.5" customHeight="1" x14ac:dyDescent="0.4">
      <c r="A19" s="395" t="s">
        <v>107</v>
      </c>
      <c r="B19" s="6">
        <v>2040</v>
      </c>
      <c r="C19" s="6">
        <v>2152</v>
      </c>
      <c r="D19" s="6">
        <v>2270</v>
      </c>
      <c r="E19" s="400">
        <f t="shared" si="4"/>
        <v>0.11274509803921569</v>
      </c>
      <c r="F19" s="400">
        <f t="shared" si="5"/>
        <v>5.4832713754646843E-2</v>
      </c>
      <c r="G19" s="395"/>
      <c r="H19" s="6">
        <v>1636</v>
      </c>
      <c r="I19" s="6">
        <v>1604</v>
      </c>
      <c r="J19" s="6">
        <v>1660</v>
      </c>
      <c r="K19" s="400">
        <f t="shared" si="6"/>
        <v>1.4669926650366748E-2</v>
      </c>
      <c r="L19" s="400">
        <f t="shared" si="7"/>
        <v>3.4912718204488775E-2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21560</v>
      </c>
      <c r="C22">
        <f t="shared" ref="C22:D22" si="8">SUM(C7:C19)</f>
        <v>23090</v>
      </c>
      <c r="D22">
        <f t="shared" si="8"/>
        <v>23943</v>
      </c>
      <c r="E22" s="404">
        <f>(+D22-B22)/B22</f>
        <v>0.11052875695732839</v>
      </c>
      <c r="F22" s="404">
        <f>(+D22-C22)/C22</f>
        <v>3.694239930705933E-2</v>
      </c>
      <c r="G22"/>
      <c r="H22">
        <f>SUM(H7:H19)</f>
        <v>17402</v>
      </c>
      <c r="I22">
        <f t="shared" ref="I22:J22" si="9">SUM(I7:I19)</f>
        <v>17815</v>
      </c>
      <c r="J22">
        <f t="shared" si="9"/>
        <v>18279</v>
      </c>
      <c r="K22" s="404">
        <f>(+J22-H22)/H22</f>
        <v>5.0396506148718538E-2</v>
      </c>
      <c r="L22" s="404">
        <f>(+J22-I22)/I22</f>
        <v>2.6045467302834691E-2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s="6" t="s">
        <v>108</v>
      </c>
      <c r="B27" s="6">
        <v>1319</v>
      </c>
      <c r="C27" s="6">
        <v>1366</v>
      </c>
      <c r="D27" s="6">
        <v>1297</v>
      </c>
      <c r="E27" s="553">
        <f t="shared" ref="E27:E28" si="10">(+D27-B27)/B27</f>
        <v>-1.6679302501895376E-2</v>
      </c>
      <c r="F27" s="553">
        <f t="shared" ref="F27:F28" si="11">(+D27-C27)/C27</f>
        <v>-5.0512445095168376E-2</v>
      </c>
      <c r="G27" s="6"/>
      <c r="H27" s="6">
        <v>1348</v>
      </c>
      <c r="I27" s="6">
        <v>1337</v>
      </c>
      <c r="J27" s="6">
        <v>1343</v>
      </c>
      <c r="K27" s="553">
        <f t="shared" ref="K27:K28" si="12">(+J27-H27)/H27</f>
        <v>-3.70919881305638E-3</v>
      </c>
      <c r="L27" s="553">
        <f t="shared" ref="L27:L28" si="13">(+J27-I27)/I27</f>
        <v>4.4876589379207179E-3</v>
      </c>
      <c r="M27" s="18"/>
    </row>
    <row r="28" spans="1:13" s="11" customFormat="1" ht="12.75" customHeight="1" x14ac:dyDescent="0.4">
      <c r="A28" t="s">
        <v>109</v>
      </c>
      <c r="B28" s="6">
        <v>800</v>
      </c>
      <c r="C28" s="6">
        <v>809</v>
      </c>
      <c r="D28" s="6">
        <v>843</v>
      </c>
      <c r="E28" s="553">
        <f t="shared" si="10"/>
        <v>5.3749999999999999E-2</v>
      </c>
      <c r="F28" s="553">
        <f t="shared" si="11"/>
        <v>4.2027194066749075E-2</v>
      </c>
      <c r="G28"/>
      <c r="H28" s="6">
        <v>1272</v>
      </c>
      <c r="I28" s="6">
        <v>1139</v>
      </c>
      <c r="J28" s="6">
        <v>1312</v>
      </c>
      <c r="K28" s="553">
        <f t="shared" si="12"/>
        <v>3.1446540880503145E-2</v>
      </c>
      <c r="L28" s="553">
        <f t="shared" si="13"/>
        <v>0.15188762071992976</v>
      </c>
      <c r="M28" s="18"/>
    </row>
    <row r="29" spans="1:13" s="18" customFormat="1" ht="12.75" customHeight="1" x14ac:dyDescent="0.4">
      <c r="A29"/>
      <c r="B29" s="2" t="s">
        <v>6267</v>
      </c>
      <c r="C29" s="2" t="s">
        <v>6961</v>
      </c>
      <c r="D29" s="2" t="s">
        <v>7652</v>
      </c>
      <c r="E29" s="2" t="s">
        <v>6964</v>
      </c>
      <c r="F29" s="2" t="s">
        <v>7653</v>
      </c>
      <c r="G29" s="395"/>
      <c r="H29" s="2" t="s">
        <v>6268</v>
      </c>
      <c r="I29" s="2" t="s">
        <v>6962</v>
      </c>
      <c r="J29" s="2" t="s">
        <v>7654</v>
      </c>
      <c r="K29" s="2" t="s">
        <v>7655</v>
      </c>
      <c r="L29" s="2" t="s">
        <v>7653</v>
      </c>
    </row>
    <row r="30" spans="1:13" s="18" customFormat="1" ht="12.75" customHeight="1" x14ac:dyDescent="0.4">
      <c r="A30" s="399" t="s">
        <v>98</v>
      </c>
      <c r="B30" s="395">
        <v>1098</v>
      </c>
      <c r="C30" s="395">
        <v>1234</v>
      </c>
      <c r="D30" s="395">
        <v>1369</v>
      </c>
      <c r="E30" s="400">
        <f t="shared" ref="E30:E39" si="14">(+D30-B30)/B30</f>
        <v>0.24681238615664844</v>
      </c>
      <c r="F30" s="400">
        <f t="shared" ref="F30:F39" si="15">(+D30-C30)/C30</f>
        <v>0.10940032414910859</v>
      </c>
      <c r="G30" s="395"/>
      <c r="H30" s="395">
        <v>813</v>
      </c>
      <c r="I30" s="395">
        <v>848</v>
      </c>
      <c r="J30" s="395">
        <v>908</v>
      </c>
      <c r="K30" s="400">
        <f t="shared" ref="K30:K39" si="16">(+J30-H30)/H30</f>
        <v>0.11685116851168512</v>
      </c>
      <c r="L30" s="400">
        <f t="shared" ref="L30:L39" si="17">(+J30-I30)/I30</f>
        <v>7.0754716981132074E-2</v>
      </c>
      <c r="M30" s="11"/>
    </row>
    <row r="31" spans="1:13" s="18" customFormat="1" ht="12.75" customHeight="1" x14ac:dyDescent="0.4">
      <c r="A31" s="399" t="s">
        <v>99</v>
      </c>
      <c r="B31" s="395">
        <v>1177</v>
      </c>
      <c r="C31" s="395">
        <v>1351</v>
      </c>
      <c r="D31" s="395">
        <v>1357</v>
      </c>
      <c r="E31" s="400">
        <f t="shared" si="14"/>
        <v>0.15293118096856415</v>
      </c>
      <c r="F31" s="400">
        <f t="shared" si="15"/>
        <v>4.4411547002220575E-3</v>
      </c>
      <c r="G31" s="395"/>
      <c r="H31" s="395">
        <v>877</v>
      </c>
      <c r="I31" s="395">
        <v>975</v>
      </c>
      <c r="J31" s="395">
        <v>937</v>
      </c>
      <c r="K31" s="400">
        <f t="shared" si="16"/>
        <v>6.8415051311288486E-2</v>
      </c>
      <c r="L31" s="400">
        <f t="shared" si="17"/>
        <v>-3.8974358974358976E-2</v>
      </c>
    </row>
    <row r="32" spans="1:13" s="18" customFormat="1" ht="12.75" customHeight="1" x14ac:dyDescent="0.4">
      <c r="A32" s="399" t="s">
        <v>100</v>
      </c>
      <c r="B32" s="395">
        <v>1583</v>
      </c>
      <c r="C32" s="395">
        <v>1652</v>
      </c>
      <c r="D32" s="395">
        <v>1728</v>
      </c>
      <c r="E32" s="400">
        <f t="shared" si="14"/>
        <v>9.1598231206569805E-2</v>
      </c>
      <c r="F32" s="400">
        <f t="shared" si="15"/>
        <v>4.6004842615012108E-2</v>
      </c>
      <c r="G32" s="395"/>
      <c r="H32" s="395">
        <v>1152</v>
      </c>
      <c r="I32" s="395">
        <v>1212</v>
      </c>
      <c r="J32" s="395">
        <v>1167</v>
      </c>
      <c r="K32" s="400">
        <f t="shared" si="16"/>
        <v>1.3020833333333334E-2</v>
      </c>
      <c r="L32" s="400">
        <f t="shared" si="17"/>
        <v>-3.7128712871287127E-2</v>
      </c>
      <c r="M32" s="11"/>
    </row>
    <row r="33" spans="1:25" s="18" customFormat="1" ht="12.75" customHeight="1" x14ac:dyDescent="0.4">
      <c r="A33" s="395" t="s">
        <v>101</v>
      </c>
      <c r="B33" s="6">
        <v>1669</v>
      </c>
      <c r="C33" s="6">
        <v>1958</v>
      </c>
      <c r="D33" s="6">
        <v>1951</v>
      </c>
      <c r="E33" s="400">
        <f t="shared" si="14"/>
        <v>0.16896345116836428</v>
      </c>
      <c r="F33" s="400">
        <f t="shared" si="15"/>
        <v>-3.5750766087844742E-3</v>
      </c>
      <c r="G33" s="395"/>
      <c r="H33" s="6">
        <v>1240</v>
      </c>
      <c r="I33" s="6">
        <v>1462</v>
      </c>
      <c r="J33" s="6">
        <v>1384</v>
      </c>
      <c r="K33" s="400">
        <f t="shared" si="16"/>
        <v>0.11612903225806452</v>
      </c>
      <c r="L33" s="400">
        <f t="shared" si="17"/>
        <v>-5.33515731874145E-2</v>
      </c>
      <c r="M33" s="11"/>
    </row>
    <row r="34" spans="1:25" s="11" customFormat="1" ht="12.75" customHeight="1" x14ac:dyDescent="0.4">
      <c r="A34" s="395" t="s">
        <v>102</v>
      </c>
      <c r="B34" s="6">
        <v>1940</v>
      </c>
      <c r="C34" s="6">
        <v>2207</v>
      </c>
      <c r="D34" s="6">
        <v>2293</v>
      </c>
      <c r="E34" s="400">
        <f t="shared" si="14"/>
        <v>0.18195876288659793</v>
      </c>
      <c r="F34" s="400">
        <f t="shared" si="15"/>
        <v>3.8966923425464428E-2</v>
      </c>
      <c r="G34" s="395"/>
      <c r="H34" s="6">
        <v>1574</v>
      </c>
      <c r="I34" s="6">
        <v>1715</v>
      </c>
      <c r="J34" s="6">
        <v>1711</v>
      </c>
      <c r="K34" s="400">
        <f t="shared" si="16"/>
        <v>8.7039390088945359E-2</v>
      </c>
      <c r="L34" s="400">
        <f t="shared" si="17"/>
        <v>-2.3323615160349854E-3</v>
      </c>
      <c r="M34" s="18"/>
    </row>
    <row r="35" spans="1:25" x14ac:dyDescent="0.4">
      <c r="A35" s="6" t="s">
        <v>103</v>
      </c>
      <c r="B35" s="6">
        <v>2104</v>
      </c>
      <c r="C35" s="6">
        <v>1987</v>
      </c>
      <c r="D35" s="6">
        <v>2209</v>
      </c>
      <c r="E35" s="400">
        <f t="shared" si="14"/>
        <v>4.9904942965779471E-2</v>
      </c>
      <c r="F35" s="400">
        <f t="shared" si="15"/>
        <v>0.11172622043281329</v>
      </c>
      <c r="G35" s="395"/>
      <c r="H35" s="6">
        <v>1740</v>
      </c>
      <c r="I35" s="6">
        <v>1619</v>
      </c>
      <c r="J35" s="6">
        <v>1840</v>
      </c>
      <c r="K35" s="400">
        <f t="shared" si="16"/>
        <v>5.7471264367816091E-2</v>
      </c>
      <c r="L35" s="400">
        <f t="shared" si="17"/>
        <v>0.1365040148239654</v>
      </c>
    </row>
    <row r="36" spans="1:25" x14ac:dyDescent="0.4">
      <c r="A36" s="395" t="s">
        <v>104</v>
      </c>
      <c r="B36" s="6">
        <v>1931</v>
      </c>
      <c r="C36" s="6">
        <v>2019</v>
      </c>
      <c r="D36" s="6">
        <v>2187</v>
      </c>
      <c r="E36" s="400">
        <f t="shared" si="14"/>
        <v>0.13257379596064214</v>
      </c>
      <c r="F36" s="400">
        <f t="shared" si="15"/>
        <v>8.3209509658246653E-2</v>
      </c>
      <c r="G36" s="395"/>
      <c r="H36" s="6">
        <v>1644</v>
      </c>
      <c r="I36" s="6">
        <v>1723</v>
      </c>
      <c r="J36" s="6">
        <v>1710</v>
      </c>
      <c r="K36" s="400">
        <f t="shared" si="16"/>
        <v>4.0145985401459854E-2</v>
      </c>
      <c r="L36" s="400">
        <f t="shared" si="17"/>
        <v>-7.5449796865931515E-3</v>
      </c>
    </row>
    <row r="37" spans="1:25" s="11" customFormat="1" ht="13.5" customHeight="1" x14ac:dyDescent="0.4">
      <c r="A37" s="395" t="s">
        <v>105</v>
      </c>
      <c r="B37" s="6">
        <v>2170</v>
      </c>
      <c r="C37" s="6">
        <v>2120</v>
      </c>
      <c r="D37" s="6">
        <v>2010</v>
      </c>
      <c r="E37" s="400">
        <f t="shared" si="14"/>
        <v>-7.3732718894009217E-2</v>
      </c>
      <c r="F37" s="400">
        <f t="shared" si="15"/>
        <v>-5.1886792452830191E-2</v>
      </c>
      <c r="G37" s="395"/>
      <c r="H37" s="6">
        <v>1697</v>
      </c>
      <c r="I37" s="6">
        <v>1646</v>
      </c>
      <c r="J37" s="6">
        <v>1641</v>
      </c>
      <c r="K37" s="400">
        <f t="shared" si="16"/>
        <v>-3.2999410724808484E-2</v>
      </c>
      <c r="L37" s="400">
        <f t="shared" si="17"/>
        <v>-3.0376670716889429E-3</v>
      </c>
    </row>
    <row r="38" spans="1:25" s="11" customFormat="1" ht="13.5" customHeight="1" x14ac:dyDescent="0.4">
      <c r="A38" s="6" t="s">
        <v>106</v>
      </c>
      <c r="B38" s="6">
        <v>1945</v>
      </c>
      <c r="C38" s="6">
        <v>2018</v>
      </c>
      <c r="D38" s="6">
        <v>2182</v>
      </c>
      <c r="E38" s="400">
        <f t="shared" si="14"/>
        <v>0.12185089974293059</v>
      </c>
      <c r="F38" s="400">
        <f t="shared" si="15"/>
        <v>8.126858275520317E-2</v>
      </c>
      <c r="G38" s="395"/>
      <c r="H38" s="6">
        <v>1465</v>
      </c>
      <c r="I38" s="6">
        <v>1420</v>
      </c>
      <c r="J38" s="6">
        <v>1523</v>
      </c>
      <c r="K38" s="400">
        <f t="shared" si="16"/>
        <v>3.9590443686006824E-2</v>
      </c>
      <c r="L38" s="400">
        <f t="shared" si="17"/>
        <v>7.2535211267605634E-2</v>
      </c>
    </row>
    <row r="39" spans="1:25" s="395" customFormat="1" ht="12.75" customHeight="1" x14ac:dyDescent="0.4">
      <c r="A39" s="395" t="s">
        <v>107</v>
      </c>
      <c r="B39" s="6">
        <v>1823</v>
      </c>
      <c r="C39" s="6">
        <v>1984</v>
      </c>
      <c r="D39" s="6">
        <v>2042</v>
      </c>
      <c r="E39" s="400">
        <f t="shared" si="14"/>
        <v>0.12013165112452003</v>
      </c>
      <c r="F39" s="400">
        <f t="shared" si="15"/>
        <v>2.9233870967741934E-2</v>
      </c>
      <c r="H39" s="6">
        <v>1545</v>
      </c>
      <c r="I39" s="6">
        <v>1525</v>
      </c>
      <c r="J39" s="6">
        <v>1547</v>
      </c>
      <c r="K39" s="400">
        <f t="shared" si="16"/>
        <v>1.2944983818770227E-3</v>
      </c>
      <c r="L39" s="400">
        <f t="shared" si="17"/>
        <v>1.4426229508196721E-2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19559</v>
      </c>
      <c r="C41">
        <f t="shared" ref="C41:D41" si="18">SUM(C27:C39)</f>
        <v>20705</v>
      </c>
      <c r="D41">
        <f t="shared" si="18"/>
        <v>21468</v>
      </c>
      <c r="E41" s="400">
        <f t="shared" ref="E41" si="19">(+D41-B41)/B41</f>
        <v>9.7602126898103173E-2</v>
      </c>
      <c r="F41" s="400">
        <f t="shared" ref="F41" si="20">(+D41-C41)/C41</f>
        <v>3.6851002173388069E-2</v>
      </c>
      <c r="G41"/>
      <c r="H41">
        <f>SUM(H27:H39)</f>
        <v>16367</v>
      </c>
      <c r="I41">
        <f t="shared" ref="I41:J41" si="21">SUM(I27:I39)</f>
        <v>16621</v>
      </c>
      <c r="J41">
        <f t="shared" si="21"/>
        <v>17023</v>
      </c>
      <c r="K41" s="400">
        <f t="shared" ref="K41" si="22">(+J41-H41)/H41</f>
        <v>4.0080650088592899E-2</v>
      </c>
      <c r="L41" s="400">
        <f t="shared" ref="L41" si="23">(+J41-I41)/I41</f>
        <v>2.4186270380843512E-2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45973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45973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45973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45973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45973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45973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45973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45973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I38" sqref="I38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45973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16435</v>
      </c>
      <c r="C6">
        <v>17749</v>
      </c>
      <c r="D6">
        <v>18555</v>
      </c>
      <c r="E6" s="5">
        <f>(+D6-B6)/B6</f>
        <v>0.12899300273805903</v>
      </c>
      <c r="F6" s="5">
        <f>(+D6-C6)/C6</f>
        <v>4.5411009070933574E-2</v>
      </c>
      <c r="H6">
        <v>12474</v>
      </c>
      <c r="I6">
        <v>13146</v>
      </c>
      <c r="J6">
        <v>13436</v>
      </c>
      <c r="K6" s="5">
        <f t="shared" ref="K6:K18" si="0">(+J6-H6)/H6</f>
        <v>7.7120410453743793E-2</v>
      </c>
      <c r="L6" s="5">
        <f t="shared" ref="L6:L18" si="1">(+J6-I6)/I6</f>
        <v>2.2059942187737713E-2</v>
      </c>
    </row>
    <row r="7" spans="1:12" x14ac:dyDescent="0.4">
      <c r="A7" t="s">
        <v>6</v>
      </c>
      <c r="B7">
        <v>9891</v>
      </c>
      <c r="C7">
        <v>10697</v>
      </c>
      <c r="D7">
        <v>11166</v>
      </c>
      <c r="E7" s="5">
        <f t="shared" ref="E7:E18" si="2">(+D7-B7)/B7</f>
        <v>0.1289050652107977</v>
      </c>
      <c r="F7" s="5">
        <f t="shared" ref="F7:F18" si="3">(+D7-C7)/C7</f>
        <v>4.3844068430401048E-2</v>
      </c>
      <c r="H7">
        <v>7502</v>
      </c>
      <c r="I7">
        <v>7932</v>
      </c>
      <c r="J7">
        <v>8060</v>
      </c>
      <c r="K7" s="5">
        <f t="shared" si="0"/>
        <v>7.43801652892562E-2</v>
      </c>
      <c r="L7" s="5">
        <f t="shared" si="1"/>
        <v>1.6137165910237016E-2</v>
      </c>
    </row>
    <row r="8" spans="1:12" x14ac:dyDescent="0.4">
      <c r="A8" t="s">
        <v>7</v>
      </c>
      <c r="B8">
        <v>349</v>
      </c>
      <c r="C8">
        <v>324</v>
      </c>
      <c r="D8">
        <v>391</v>
      </c>
      <c r="E8" s="5">
        <f t="shared" si="2"/>
        <v>0.12034383954154727</v>
      </c>
      <c r="F8" s="5">
        <f t="shared" si="3"/>
        <v>0.20679012345679013</v>
      </c>
      <c r="H8">
        <v>278</v>
      </c>
      <c r="I8">
        <v>274</v>
      </c>
      <c r="J8">
        <v>302</v>
      </c>
      <c r="K8" s="5">
        <f t="shared" si="0"/>
        <v>8.6330935251798566E-2</v>
      </c>
      <c r="L8" s="5">
        <f t="shared" si="1"/>
        <v>0.10218978102189781</v>
      </c>
    </row>
    <row r="9" spans="1:12" x14ac:dyDescent="0.4">
      <c r="A9" t="s">
        <v>8</v>
      </c>
      <c r="B9">
        <v>1008</v>
      </c>
      <c r="C9">
        <v>1063</v>
      </c>
      <c r="D9">
        <v>998</v>
      </c>
      <c r="E9" s="5">
        <f t="shared" si="2"/>
        <v>-9.9206349206349201E-3</v>
      </c>
      <c r="F9" s="5">
        <f t="shared" si="3"/>
        <v>-6.1147695202257761E-2</v>
      </c>
      <c r="H9">
        <v>800</v>
      </c>
      <c r="I9">
        <v>799</v>
      </c>
      <c r="J9">
        <v>749</v>
      </c>
      <c r="K9" s="5">
        <f t="shared" si="0"/>
        <v>-6.3750000000000001E-2</v>
      </c>
      <c r="L9" s="5">
        <f t="shared" si="1"/>
        <v>-6.2578222778473094E-2</v>
      </c>
    </row>
    <row r="10" spans="1:12" x14ac:dyDescent="0.4">
      <c r="A10" t="s">
        <v>9</v>
      </c>
      <c r="B10">
        <v>687</v>
      </c>
      <c r="C10">
        <v>712</v>
      </c>
      <c r="D10">
        <v>770</v>
      </c>
      <c r="E10" s="5">
        <f t="shared" si="2"/>
        <v>0.12081513828238719</v>
      </c>
      <c r="F10" s="5">
        <f t="shared" si="3"/>
        <v>8.1460674157303375E-2</v>
      </c>
      <c r="H10">
        <v>504</v>
      </c>
      <c r="I10">
        <v>550</v>
      </c>
      <c r="J10">
        <v>604</v>
      </c>
      <c r="K10" s="5">
        <f t="shared" si="0"/>
        <v>0.1984126984126984</v>
      </c>
      <c r="L10" s="5">
        <f t="shared" si="1"/>
        <v>9.8181818181818176E-2</v>
      </c>
    </row>
    <row r="11" spans="1:12" x14ac:dyDescent="0.4">
      <c r="A11" t="s">
        <v>222</v>
      </c>
      <c r="B11">
        <v>364</v>
      </c>
      <c r="C11">
        <v>407</v>
      </c>
      <c r="D11">
        <v>409</v>
      </c>
      <c r="E11" s="5">
        <f t="shared" si="2"/>
        <v>0.12362637362637363</v>
      </c>
      <c r="F11" s="5">
        <f t="shared" si="3"/>
        <v>4.9140049140049139E-3</v>
      </c>
      <c r="H11">
        <v>316</v>
      </c>
      <c r="I11">
        <v>328</v>
      </c>
      <c r="J11">
        <v>340</v>
      </c>
      <c r="K11" s="5">
        <f t="shared" si="0"/>
        <v>7.5949367088607597E-2</v>
      </c>
      <c r="L11" s="5">
        <f t="shared" si="1"/>
        <v>3.6585365853658534E-2</v>
      </c>
    </row>
    <row r="12" spans="1:12" x14ac:dyDescent="0.4">
      <c r="A12" t="s">
        <v>10</v>
      </c>
      <c r="B12">
        <v>5680</v>
      </c>
      <c r="C12">
        <v>6212</v>
      </c>
      <c r="D12">
        <v>6411</v>
      </c>
      <c r="E12" s="5">
        <f t="shared" si="2"/>
        <v>0.12869718309859154</v>
      </c>
      <c r="F12" s="5">
        <f t="shared" si="3"/>
        <v>3.2034771410173857E-2</v>
      </c>
      <c r="H12">
        <v>4331</v>
      </c>
      <c r="I12">
        <v>4687</v>
      </c>
      <c r="J12">
        <v>4568</v>
      </c>
      <c r="K12" s="5">
        <f t="shared" si="0"/>
        <v>5.4721773262525975E-2</v>
      </c>
      <c r="L12" s="5">
        <f t="shared" si="1"/>
        <v>-2.5389374866652444E-2</v>
      </c>
    </row>
    <row r="13" spans="1:12" x14ac:dyDescent="0.4">
      <c r="A13" t="s">
        <v>11</v>
      </c>
      <c r="B13">
        <v>679</v>
      </c>
      <c r="C13">
        <v>659</v>
      </c>
      <c r="D13">
        <v>693</v>
      </c>
      <c r="E13" s="5">
        <f t="shared" si="2"/>
        <v>2.0618556701030927E-2</v>
      </c>
      <c r="F13" s="5">
        <f t="shared" si="3"/>
        <v>5.1593323216995446E-2</v>
      </c>
      <c r="H13">
        <v>532</v>
      </c>
      <c r="I13">
        <v>492</v>
      </c>
      <c r="J13">
        <v>525</v>
      </c>
      <c r="K13" s="5">
        <f t="shared" si="0"/>
        <v>-1.3157894736842105E-2</v>
      </c>
      <c r="L13" s="5">
        <f t="shared" si="1"/>
        <v>6.7073170731707321E-2</v>
      </c>
    </row>
    <row r="14" spans="1:12" x14ac:dyDescent="0.4">
      <c r="A14" t="s">
        <v>12</v>
      </c>
      <c r="B14">
        <v>1355</v>
      </c>
      <c r="C14">
        <v>1367</v>
      </c>
      <c r="D14">
        <v>1483</v>
      </c>
      <c r="E14" s="5">
        <f t="shared" si="2"/>
        <v>9.4464944649446492E-2</v>
      </c>
      <c r="F14" s="5">
        <f t="shared" si="3"/>
        <v>8.4857351865398681E-2</v>
      </c>
      <c r="H14">
        <v>1045</v>
      </c>
      <c r="I14">
        <v>1033</v>
      </c>
      <c r="J14">
        <v>1086</v>
      </c>
      <c r="K14" s="5">
        <f t="shared" si="0"/>
        <v>3.9234449760765552E-2</v>
      </c>
      <c r="L14" s="5">
        <f t="shared" si="1"/>
        <v>5.1306873184898356E-2</v>
      </c>
    </row>
    <row r="15" spans="1:12" x14ac:dyDescent="0.4">
      <c r="A15" t="s">
        <v>13</v>
      </c>
      <c r="B15">
        <v>605</v>
      </c>
      <c r="C15">
        <v>643</v>
      </c>
      <c r="D15">
        <v>687</v>
      </c>
      <c r="E15" s="5">
        <f t="shared" si="2"/>
        <v>0.13553719008264462</v>
      </c>
      <c r="F15" s="5">
        <f t="shared" si="3"/>
        <v>6.8429237947122856E-2</v>
      </c>
      <c r="H15">
        <v>478</v>
      </c>
      <c r="I15">
        <v>482</v>
      </c>
      <c r="J15">
        <v>503</v>
      </c>
      <c r="K15" s="5">
        <f t="shared" si="0"/>
        <v>5.2301255230125521E-2</v>
      </c>
      <c r="L15" s="5">
        <f t="shared" si="1"/>
        <v>4.3568464730290454E-2</v>
      </c>
    </row>
    <row r="16" spans="1:12" x14ac:dyDescent="0.4">
      <c r="A16" t="s">
        <v>14</v>
      </c>
      <c r="B16">
        <v>930</v>
      </c>
      <c r="C16">
        <v>1022</v>
      </c>
      <c r="D16">
        <v>1070</v>
      </c>
      <c r="E16" s="5">
        <f t="shared" si="2"/>
        <v>0.15053763440860216</v>
      </c>
      <c r="F16" s="5">
        <f t="shared" si="3"/>
        <v>4.6966731898238745E-2</v>
      </c>
      <c r="H16">
        <v>616</v>
      </c>
      <c r="I16">
        <v>647</v>
      </c>
      <c r="J16">
        <v>641</v>
      </c>
      <c r="K16" s="5">
        <f t="shared" si="0"/>
        <v>4.0584415584415584E-2</v>
      </c>
      <c r="L16" s="5">
        <f t="shared" si="1"/>
        <v>-9.2735703245749607E-3</v>
      </c>
    </row>
    <row r="17" spans="1:13" x14ac:dyDescent="0.4">
      <c r="A17" t="s">
        <v>15</v>
      </c>
      <c r="B17">
        <v>858</v>
      </c>
      <c r="C17">
        <v>1012</v>
      </c>
      <c r="D17">
        <v>1036</v>
      </c>
      <c r="E17" s="5">
        <f t="shared" si="2"/>
        <v>0.20745920745920746</v>
      </c>
      <c r="F17" s="5">
        <f t="shared" si="3"/>
        <v>2.3715415019762844E-2</v>
      </c>
      <c r="H17">
        <v>604</v>
      </c>
      <c r="I17">
        <v>726</v>
      </c>
      <c r="J17">
        <v>768</v>
      </c>
      <c r="K17" s="5">
        <f t="shared" si="0"/>
        <v>0.27152317880794702</v>
      </c>
      <c r="L17" s="5">
        <f t="shared" si="1"/>
        <v>5.7851239669421489E-2</v>
      </c>
    </row>
    <row r="18" spans="1:13" x14ac:dyDescent="0.4">
      <c r="A18" t="s">
        <v>16</v>
      </c>
      <c r="B18">
        <v>2674</v>
      </c>
      <c r="C18">
        <v>2814</v>
      </c>
      <c r="D18">
        <v>3026</v>
      </c>
      <c r="E18" s="5">
        <f t="shared" si="2"/>
        <v>0.13163799551234107</v>
      </c>
      <c r="F18" s="5">
        <f t="shared" si="3"/>
        <v>7.5337597725657429E-2</v>
      </c>
      <c r="H18">
        <v>2035</v>
      </c>
      <c r="I18">
        <v>2027</v>
      </c>
      <c r="J18">
        <v>2200</v>
      </c>
      <c r="K18" s="5">
        <f t="shared" si="0"/>
        <v>8.1081081081081086E-2</v>
      </c>
      <c r="L18" s="5">
        <f t="shared" si="1"/>
        <v>8.5347804637395164E-2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4">
      <c r="A24" s="9" t="s">
        <v>5</v>
      </c>
      <c r="B24">
        <v>19126</v>
      </c>
      <c r="C24">
        <v>20553</v>
      </c>
      <c r="D24">
        <v>21497</v>
      </c>
      <c r="E24" s="5">
        <f>(+D24-B24)/B24</f>
        <v>0.12396737425494092</v>
      </c>
      <c r="F24" s="5">
        <f>(+D24-C24)/C24</f>
        <v>4.5930034544835303E-2</v>
      </c>
      <c r="H24">
        <v>13873</v>
      </c>
      <c r="I24">
        <v>14645</v>
      </c>
      <c r="J24">
        <v>14864</v>
      </c>
      <c r="K24" s="5">
        <f t="shared" ref="K24:K36" si="4">(+J24-H24)/H24</f>
        <v>7.1433720175881205E-2</v>
      </c>
      <c r="L24" s="5">
        <f t="shared" ref="L24:L36" si="5">(+J24-I24)/I24</f>
        <v>1.4953909184021851E-2</v>
      </c>
    </row>
    <row r="25" spans="1:13" x14ac:dyDescent="0.4">
      <c r="A25" t="s">
        <v>6</v>
      </c>
      <c r="B25">
        <v>10951</v>
      </c>
      <c r="C25">
        <v>11931</v>
      </c>
      <c r="D25">
        <v>12476</v>
      </c>
      <c r="E25" s="5">
        <f t="shared" ref="E25:E36" si="6">(+D25-B25)/B25</f>
        <v>0.13925668888685966</v>
      </c>
      <c r="F25" s="5">
        <f t="shared" ref="F25:F36" si="7">(+D25-C25)/C25</f>
        <v>4.5679322772609172E-2</v>
      </c>
      <c r="H25">
        <v>8050</v>
      </c>
      <c r="I25">
        <v>8598</v>
      </c>
      <c r="J25">
        <v>8691</v>
      </c>
      <c r="K25" s="5">
        <f t="shared" si="4"/>
        <v>7.9627329192546586E-2</v>
      </c>
      <c r="L25" s="5">
        <f t="shared" si="5"/>
        <v>1.0816468946266573E-2</v>
      </c>
    </row>
    <row r="26" spans="1:13" x14ac:dyDescent="0.4">
      <c r="A26" t="s">
        <v>7</v>
      </c>
      <c r="B26">
        <v>411</v>
      </c>
      <c r="C26">
        <v>384</v>
      </c>
      <c r="D26">
        <v>444</v>
      </c>
      <c r="E26" s="5">
        <f t="shared" si="6"/>
        <v>8.0291970802919707E-2</v>
      </c>
      <c r="F26" s="5">
        <f t="shared" si="7"/>
        <v>0.15625</v>
      </c>
      <c r="H26">
        <v>315</v>
      </c>
      <c r="I26">
        <v>304</v>
      </c>
      <c r="J26">
        <v>331</v>
      </c>
      <c r="K26" s="5">
        <f t="shared" si="4"/>
        <v>5.0793650793650794E-2</v>
      </c>
      <c r="L26" s="5">
        <f t="shared" si="5"/>
        <v>8.8815789473684209E-2</v>
      </c>
    </row>
    <row r="27" spans="1:13" x14ac:dyDescent="0.4">
      <c r="A27" t="s">
        <v>8</v>
      </c>
      <c r="B27">
        <v>1198</v>
      </c>
      <c r="C27">
        <v>1252</v>
      </c>
      <c r="D27">
        <v>1192</v>
      </c>
      <c r="E27" s="5">
        <f t="shared" si="6"/>
        <v>-5.008347245409015E-3</v>
      </c>
      <c r="F27" s="5">
        <f t="shared" si="7"/>
        <v>-4.7923322683706068E-2</v>
      </c>
      <c r="H27">
        <v>903</v>
      </c>
      <c r="I27">
        <v>900</v>
      </c>
      <c r="J27">
        <v>857</v>
      </c>
      <c r="K27" s="5">
        <f t="shared" si="4"/>
        <v>-5.0941306755260242E-2</v>
      </c>
      <c r="L27" s="5">
        <f t="shared" si="5"/>
        <v>-4.777777777777778E-2</v>
      </c>
    </row>
    <row r="28" spans="1:13" x14ac:dyDescent="0.4">
      <c r="A28" t="s">
        <v>9</v>
      </c>
      <c r="B28">
        <v>841</v>
      </c>
      <c r="C28">
        <v>846</v>
      </c>
      <c r="D28">
        <v>916</v>
      </c>
      <c r="E28" s="5">
        <f t="shared" si="6"/>
        <v>8.9179548156956001E-2</v>
      </c>
      <c r="F28" s="5">
        <f t="shared" si="7"/>
        <v>8.2742316784869971E-2</v>
      </c>
      <c r="H28">
        <v>582</v>
      </c>
      <c r="I28">
        <v>628</v>
      </c>
      <c r="J28">
        <v>690</v>
      </c>
      <c r="K28" s="5">
        <f t="shared" si="4"/>
        <v>0.18556701030927836</v>
      </c>
      <c r="L28" s="5">
        <f t="shared" si="5"/>
        <v>9.8726114649681534E-2</v>
      </c>
    </row>
    <row r="29" spans="1:13" x14ac:dyDescent="0.4">
      <c r="A29" t="s">
        <v>222</v>
      </c>
      <c r="B29">
        <v>434</v>
      </c>
      <c r="C29">
        <v>504</v>
      </c>
      <c r="D29">
        <v>547</v>
      </c>
      <c r="E29" s="5">
        <f t="shared" si="6"/>
        <v>0.26036866359447003</v>
      </c>
      <c r="F29" s="5">
        <f t="shared" si="7"/>
        <v>8.531746031746032E-2</v>
      </c>
      <c r="H29">
        <v>367</v>
      </c>
      <c r="I29">
        <v>393</v>
      </c>
      <c r="J29">
        <v>382</v>
      </c>
      <c r="K29" s="5">
        <f t="shared" si="4"/>
        <v>4.0871934604904632E-2</v>
      </c>
      <c r="L29" s="5">
        <f t="shared" si="5"/>
        <v>-2.7989821882951654E-2</v>
      </c>
    </row>
    <row r="30" spans="1:13" x14ac:dyDescent="0.4">
      <c r="A30" t="s">
        <v>10</v>
      </c>
      <c r="B30">
        <v>6105</v>
      </c>
      <c r="C30">
        <v>6809</v>
      </c>
      <c r="D30">
        <v>6975</v>
      </c>
      <c r="E30" s="5">
        <f t="shared" si="6"/>
        <v>0.14250614250614252</v>
      </c>
      <c r="F30" s="5">
        <f t="shared" si="7"/>
        <v>2.4379497723601116E-2</v>
      </c>
      <c r="H30">
        <v>4566</v>
      </c>
      <c r="I30">
        <v>4968</v>
      </c>
      <c r="J30">
        <v>4836</v>
      </c>
      <c r="K30" s="5">
        <f t="shared" si="4"/>
        <v>5.9132720105124839E-2</v>
      </c>
      <c r="L30" s="5">
        <f t="shared" si="5"/>
        <v>-2.6570048309178744E-2</v>
      </c>
    </row>
    <row r="31" spans="1:13" x14ac:dyDescent="0.4">
      <c r="A31" t="s">
        <v>11</v>
      </c>
      <c r="B31">
        <v>793</v>
      </c>
      <c r="C31">
        <v>790</v>
      </c>
      <c r="D31">
        <v>848</v>
      </c>
      <c r="E31" s="5">
        <f t="shared" si="6"/>
        <v>6.9356872635561159E-2</v>
      </c>
      <c r="F31" s="5">
        <f t="shared" si="7"/>
        <v>7.3417721518987344E-2</v>
      </c>
      <c r="H31">
        <v>590</v>
      </c>
      <c r="I31">
        <v>560</v>
      </c>
      <c r="J31">
        <v>573</v>
      </c>
      <c r="K31" s="5">
        <f t="shared" si="4"/>
        <v>-2.8813559322033899E-2</v>
      </c>
      <c r="L31" s="5">
        <f t="shared" si="5"/>
        <v>2.3214285714285715E-2</v>
      </c>
    </row>
    <row r="32" spans="1:13" x14ac:dyDescent="0.4">
      <c r="A32" t="s">
        <v>12</v>
      </c>
      <c r="B32">
        <v>1680</v>
      </c>
      <c r="C32">
        <v>1615</v>
      </c>
      <c r="D32">
        <v>1741</v>
      </c>
      <c r="E32" s="5">
        <f t="shared" si="6"/>
        <v>3.6309523809523812E-2</v>
      </c>
      <c r="F32" s="5">
        <f t="shared" si="7"/>
        <v>7.8018575851393185E-2</v>
      </c>
      <c r="H32">
        <v>1171</v>
      </c>
      <c r="I32">
        <v>1151</v>
      </c>
      <c r="J32">
        <v>1194</v>
      </c>
      <c r="K32" s="5">
        <f t="shared" si="4"/>
        <v>1.9641332194705381E-2</v>
      </c>
      <c r="L32" s="5">
        <f t="shared" si="5"/>
        <v>3.7358818418766288E-2</v>
      </c>
    </row>
    <row r="33" spans="1:12" x14ac:dyDescent="0.4">
      <c r="A33" t="s">
        <v>13</v>
      </c>
      <c r="B33">
        <v>789</v>
      </c>
      <c r="C33">
        <v>782</v>
      </c>
      <c r="D33">
        <v>864</v>
      </c>
      <c r="E33" s="5">
        <f t="shared" si="6"/>
        <v>9.5057034220532313E-2</v>
      </c>
      <c r="F33" s="5">
        <f t="shared" si="7"/>
        <v>0.10485933503836317</v>
      </c>
      <c r="H33">
        <v>543</v>
      </c>
      <c r="I33">
        <v>542</v>
      </c>
      <c r="J33">
        <v>564</v>
      </c>
      <c r="K33" s="5">
        <f t="shared" si="4"/>
        <v>3.8674033149171269E-2</v>
      </c>
      <c r="L33" s="5">
        <f t="shared" si="5"/>
        <v>4.0590405904059039E-2</v>
      </c>
    </row>
    <row r="34" spans="1:12" x14ac:dyDescent="0.4">
      <c r="A34" t="s">
        <v>14</v>
      </c>
      <c r="B34">
        <v>1195</v>
      </c>
      <c r="C34">
        <v>1311</v>
      </c>
      <c r="D34">
        <v>1308</v>
      </c>
      <c r="E34" s="5">
        <f t="shared" si="6"/>
        <v>9.4560669456066948E-2</v>
      </c>
      <c r="F34" s="5">
        <f t="shared" si="7"/>
        <v>-2.2883295194508009E-3</v>
      </c>
      <c r="H34">
        <v>779</v>
      </c>
      <c r="I34">
        <v>788</v>
      </c>
      <c r="J34">
        <v>777</v>
      </c>
      <c r="K34" s="5">
        <f t="shared" si="4"/>
        <v>-2.5673940949935813E-3</v>
      </c>
      <c r="L34" s="5">
        <f t="shared" si="5"/>
        <v>-1.3959390862944163E-2</v>
      </c>
    </row>
    <row r="35" spans="1:12" x14ac:dyDescent="0.4">
      <c r="A35" t="s">
        <v>15</v>
      </c>
      <c r="B35">
        <v>1038</v>
      </c>
      <c r="C35">
        <v>1164</v>
      </c>
      <c r="D35">
        <v>1192</v>
      </c>
      <c r="E35" s="5">
        <f t="shared" si="6"/>
        <v>0.14836223506743737</v>
      </c>
      <c r="F35" s="5">
        <f t="shared" si="7"/>
        <v>2.4054982817869417E-2</v>
      </c>
      <c r="H35">
        <v>673</v>
      </c>
      <c r="I35">
        <v>799</v>
      </c>
      <c r="J35">
        <v>857</v>
      </c>
      <c r="K35" s="5">
        <f t="shared" si="4"/>
        <v>0.27340267459138184</v>
      </c>
      <c r="L35" s="5">
        <f t="shared" si="5"/>
        <v>7.2590738423028781E-2</v>
      </c>
    </row>
    <row r="36" spans="1:12" x14ac:dyDescent="0.4">
      <c r="A36" t="s">
        <v>16</v>
      </c>
      <c r="B36">
        <v>3015</v>
      </c>
      <c r="C36">
        <v>3168</v>
      </c>
      <c r="D36">
        <v>3461</v>
      </c>
      <c r="E36" s="5">
        <f t="shared" si="6"/>
        <v>0.14792703150912107</v>
      </c>
      <c r="F36" s="5">
        <f t="shared" si="7"/>
        <v>9.2487373737373743E-2</v>
      </c>
      <c r="H36">
        <v>221</v>
      </c>
      <c r="I36">
        <v>2271</v>
      </c>
      <c r="J36">
        <v>2426</v>
      </c>
      <c r="K36" s="5">
        <f t="shared" si="4"/>
        <v>9.9773755656108598</v>
      </c>
      <c r="L36" s="5">
        <f t="shared" si="5"/>
        <v>6.8251871422280938E-2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210" sqref="B210:D238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45973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98">
        <v>749</v>
      </c>
      <c r="C8" s="598" t="s">
        <v>7798</v>
      </c>
      <c r="D8" s="598">
        <v>28</v>
      </c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98">
        <v>3</v>
      </c>
      <c r="C9" s="598" t="s">
        <v>7799</v>
      </c>
      <c r="D9" s="598">
        <v>62</v>
      </c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98">
        <v>19</v>
      </c>
      <c r="C10" s="598" t="s">
        <v>7800</v>
      </c>
      <c r="D10" s="598">
        <v>21</v>
      </c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98">
        <v>0</v>
      </c>
      <c r="C11" s="598" t="s">
        <v>270</v>
      </c>
      <c r="D11" s="598">
        <v>0</v>
      </c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98">
        <v>428</v>
      </c>
      <c r="C12" s="598" t="s">
        <v>7801</v>
      </c>
      <c r="D12" s="598">
        <v>25</v>
      </c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98">
        <v>28</v>
      </c>
      <c r="C13" s="598" t="s">
        <v>7802</v>
      </c>
      <c r="D13" s="598">
        <v>13</v>
      </c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98">
        <v>2</v>
      </c>
      <c r="C14" s="598" t="s">
        <v>7803</v>
      </c>
      <c r="D14" s="598">
        <v>37</v>
      </c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98">
        <v>87</v>
      </c>
      <c r="C15" s="598" t="s">
        <v>7804</v>
      </c>
      <c r="D15" s="598">
        <v>25</v>
      </c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98">
        <v>16</v>
      </c>
      <c r="C16" s="598" t="s">
        <v>7805</v>
      </c>
      <c r="D16" s="598">
        <v>34</v>
      </c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98">
        <v>0</v>
      </c>
      <c r="C17" s="598" t="s">
        <v>270</v>
      </c>
      <c r="D17" s="598">
        <v>0</v>
      </c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98">
        <v>71</v>
      </c>
      <c r="C18" s="598" t="s">
        <v>7806</v>
      </c>
      <c r="D18" s="598">
        <v>36</v>
      </c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98">
        <v>1</v>
      </c>
      <c r="C19" s="598" t="s">
        <v>368</v>
      </c>
      <c r="D19" s="598">
        <v>23</v>
      </c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98">
        <v>39</v>
      </c>
      <c r="C20" s="598" t="s">
        <v>7807</v>
      </c>
      <c r="D20" s="598">
        <v>31</v>
      </c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98">
        <v>42</v>
      </c>
      <c r="C21" s="598" t="s">
        <v>7808</v>
      </c>
      <c r="D21" s="598">
        <v>33</v>
      </c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98">
        <v>13</v>
      </c>
      <c r="C22" s="598" t="s">
        <v>7809</v>
      </c>
      <c r="D22" s="598">
        <v>101</v>
      </c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98">
        <v>302</v>
      </c>
      <c r="C24" s="598" t="s">
        <v>7810</v>
      </c>
      <c r="D24" s="598">
        <v>32</v>
      </c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98">
        <v>5</v>
      </c>
      <c r="C25" s="598" t="s">
        <v>7811</v>
      </c>
      <c r="D25" s="598">
        <v>16</v>
      </c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98">
        <v>0</v>
      </c>
      <c r="C26" s="598" t="s">
        <v>270</v>
      </c>
      <c r="D26" s="598">
        <v>0</v>
      </c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98">
        <v>0</v>
      </c>
      <c r="C27" s="598" t="s">
        <v>270</v>
      </c>
      <c r="D27" s="598">
        <v>0</v>
      </c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98">
        <v>2</v>
      </c>
      <c r="C28" s="598" t="s">
        <v>7812</v>
      </c>
      <c r="D28" s="598">
        <v>48</v>
      </c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98">
        <v>1</v>
      </c>
      <c r="C29" s="598" t="s">
        <v>7813</v>
      </c>
      <c r="D29" s="598">
        <v>131</v>
      </c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98">
        <v>41</v>
      </c>
      <c r="C30" s="598" t="s">
        <v>7814</v>
      </c>
      <c r="D30" s="598">
        <v>35</v>
      </c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98">
        <v>2</v>
      </c>
      <c r="C31" s="598" t="s">
        <v>7383</v>
      </c>
      <c r="D31" s="598">
        <v>19</v>
      </c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98">
        <v>25</v>
      </c>
      <c r="C32" s="598" t="s">
        <v>7815</v>
      </c>
      <c r="D32" s="598">
        <v>26</v>
      </c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98">
        <v>49</v>
      </c>
      <c r="C33" s="598" t="s">
        <v>4362</v>
      </c>
      <c r="D33" s="598">
        <v>33</v>
      </c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98">
        <v>20</v>
      </c>
      <c r="C34" s="598" t="s">
        <v>7816</v>
      </c>
      <c r="D34" s="598">
        <v>37</v>
      </c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98">
        <v>5</v>
      </c>
      <c r="C35" s="598" t="s">
        <v>7817</v>
      </c>
      <c r="D35" s="598">
        <v>43</v>
      </c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98">
        <v>33</v>
      </c>
      <c r="C36" s="598" t="s">
        <v>7818</v>
      </c>
      <c r="D36" s="598">
        <v>33</v>
      </c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98">
        <v>2</v>
      </c>
      <c r="C37" s="598" t="s">
        <v>7819</v>
      </c>
      <c r="D37" s="598">
        <v>47</v>
      </c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98">
        <v>6</v>
      </c>
      <c r="C38" s="598" t="s">
        <v>7820</v>
      </c>
      <c r="D38" s="598">
        <v>41</v>
      </c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98">
        <v>11</v>
      </c>
      <c r="C39" s="598" t="s">
        <v>7762</v>
      </c>
      <c r="D39" s="598">
        <v>22</v>
      </c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98">
        <v>14</v>
      </c>
      <c r="C40" s="598" t="s">
        <v>7821</v>
      </c>
      <c r="D40" s="598">
        <v>21</v>
      </c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98">
        <v>3</v>
      </c>
      <c r="C41" s="598" t="s">
        <v>7822</v>
      </c>
      <c r="D41" s="598">
        <v>24</v>
      </c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98">
        <v>7</v>
      </c>
      <c r="C42" s="598" t="s">
        <v>4994</v>
      </c>
      <c r="D42" s="598">
        <v>53</v>
      </c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98">
        <v>72</v>
      </c>
      <c r="C43" s="598" t="s">
        <v>7823</v>
      </c>
      <c r="D43" s="598">
        <v>29</v>
      </c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98">
        <v>4</v>
      </c>
      <c r="C44" s="598" t="s">
        <v>7824</v>
      </c>
      <c r="D44" s="598">
        <v>21</v>
      </c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45973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98">
        <v>340</v>
      </c>
      <c r="C49" s="598" t="s">
        <v>6529</v>
      </c>
      <c r="D49" s="598">
        <v>33</v>
      </c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98">
        <v>3</v>
      </c>
      <c r="C50" s="598" t="s">
        <v>7665</v>
      </c>
      <c r="D50" s="598">
        <v>38</v>
      </c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98">
        <v>3</v>
      </c>
      <c r="C51" s="598" t="s">
        <v>7825</v>
      </c>
      <c r="D51" s="598">
        <v>35</v>
      </c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98">
        <v>4</v>
      </c>
      <c r="C52" s="598" t="s">
        <v>7826</v>
      </c>
      <c r="D52" s="598">
        <v>15</v>
      </c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98">
        <v>2</v>
      </c>
      <c r="C53" s="598" t="s">
        <v>7827</v>
      </c>
      <c r="D53" s="598">
        <v>196</v>
      </c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98">
        <v>3</v>
      </c>
      <c r="C54" s="598" t="s">
        <v>7828</v>
      </c>
      <c r="D54" s="598">
        <v>47</v>
      </c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98">
        <v>5</v>
      </c>
      <c r="C55" s="598" t="s">
        <v>7829</v>
      </c>
      <c r="D55" s="598">
        <v>15</v>
      </c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98">
        <v>0</v>
      </c>
      <c r="C56" s="598" t="s">
        <v>270</v>
      </c>
      <c r="D56" s="598">
        <v>0</v>
      </c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98">
        <v>2</v>
      </c>
      <c r="C57" s="598" t="s">
        <v>7668</v>
      </c>
      <c r="D57" s="598">
        <v>80</v>
      </c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98">
        <v>0</v>
      </c>
      <c r="C58" s="598" t="s">
        <v>270</v>
      </c>
      <c r="D58" s="598">
        <v>0</v>
      </c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98">
        <v>9</v>
      </c>
      <c r="C59" s="598" t="s">
        <v>7830</v>
      </c>
      <c r="D59" s="598">
        <v>30</v>
      </c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98">
        <v>7</v>
      </c>
      <c r="C60" s="598" t="s">
        <v>7831</v>
      </c>
      <c r="D60" s="598">
        <v>28</v>
      </c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98">
        <v>5</v>
      </c>
      <c r="C61" s="598" t="s">
        <v>7383</v>
      </c>
      <c r="D61" s="598">
        <v>40</v>
      </c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98">
        <v>171</v>
      </c>
      <c r="C62" s="598" t="s">
        <v>7832</v>
      </c>
      <c r="D62" s="598">
        <v>30</v>
      </c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98">
        <v>15</v>
      </c>
      <c r="C63" s="598" t="s">
        <v>5068</v>
      </c>
      <c r="D63" s="598">
        <v>35</v>
      </c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98">
        <v>0</v>
      </c>
      <c r="C64" s="598" t="s">
        <v>270</v>
      </c>
      <c r="D64" s="598">
        <v>0</v>
      </c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98">
        <v>1</v>
      </c>
      <c r="C65" s="598" t="s">
        <v>5566</v>
      </c>
      <c r="D65" s="598">
        <v>5</v>
      </c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98">
        <v>5</v>
      </c>
      <c r="C66" s="598" t="s">
        <v>7833</v>
      </c>
      <c r="D66" s="598">
        <v>34</v>
      </c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98">
        <v>13</v>
      </c>
      <c r="C67" s="598" t="s">
        <v>7834</v>
      </c>
      <c r="D67" s="598">
        <v>10</v>
      </c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98">
        <v>10</v>
      </c>
      <c r="C68" s="598" t="s">
        <v>7835</v>
      </c>
      <c r="D68" s="598">
        <v>20</v>
      </c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98">
        <v>1</v>
      </c>
      <c r="C69" s="598" t="s">
        <v>7836</v>
      </c>
      <c r="D69" s="598">
        <v>182</v>
      </c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98">
        <v>0</v>
      </c>
      <c r="C70" s="598" t="s">
        <v>270</v>
      </c>
      <c r="D70" s="598">
        <v>0</v>
      </c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98">
        <v>0</v>
      </c>
      <c r="C71" s="598" t="s">
        <v>270</v>
      </c>
      <c r="D71" s="598">
        <v>0</v>
      </c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98">
        <v>8</v>
      </c>
      <c r="C72" s="598" t="s">
        <v>7837</v>
      </c>
      <c r="D72" s="598">
        <v>81</v>
      </c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98">
        <v>1</v>
      </c>
      <c r="C73" s="598" t="s">
        <v>363</v>
      </c>
      <c r="D73" s="598">
        <v>3</v>
      </c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98">
        <v>64</v>
      </c>
      <c r="C74" s="598" t="s">
        <v>7838</v>
      </c>
      <c r="D74" s="598">
        <v>31</v>
      </c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98">
        <v>7</v>
      </c>
      <c r="C75" s="598" t="s">
        <v>7839</v>
      </c>
      <c r="D75" s="598">
        <v>91</v>
      </c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98">
        <v>1</v>
      </c>
      <c r="C76" s="598" t="s">
        <v>1053</v>
      </c>
      <c r="D76" s="598">
        <v>13</v>
      </c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45973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98">
        <v>4568</v>
      </c>
      <c r="C81" s="598" t="s">
        <v>7840</v>
      </c>
      <c r="D81" s="598">
        <v>24</v>
      </c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98">
        <v>24</v>
      </c>
      <c r="C82" s="598" t="s">
        <v>7841</v>
      </c>
      <c r="D82" s="598">
        <v>24</v>
      </c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98">
        <v>84</v>
      </c>
      <c r="C83" s="598" t="s">
        <v>7842</v>
      </c>
      <c r="D83" s="598">
        <v>24</v>
      </c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98">
        <v>86</v>
      </c>
      <c r="C84" s="598" t="s">
        <v>7843</v>
      </c>
      <c r="D84" s="598">
        <v>17</v>
      </c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98">
        <v>74</v>
      </c>
      <c r="C85" s="598" t="s">
        <v>7844</v>
      </c>
      <c r="D85" s="598">
        <v>27</v>
      </c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98">
        <v>193</v>
      </c>
      <c r="C86" s="598" t="s">
        <v>7845</v>
      </c>
      <c r="D86" s="598">
        <v>24</v>
      </c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98">
        <v>97</v>
      </c>
      <c r="C87" s="598" t="s">
        <v>7846</v>
      </c>
      <c r="D87" s="598">
        <v>21</v>
      </c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98">
        <v>58</v>
      </c>
      <c r="C88" s="598" t="s">
        <v>7847</v>
      </c>
      <c r="D88" s="598">
        <v>9</v>
      </c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98">
        <v>173</v>
      </c>
      <c r="C89" s="598" t="s">
        <v>7848</v>
      </c>
      <c r="D89" s="598">
        <v>21</v>
      </c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98">
        <v>33</v>
      </c>
      <c r="C90" s="598" t="s">
        <v>7849</v>
      </c>
      <c r="D90" s="598">
        <v>15</v>
      </c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98">
        <v>2628</v>
      </c>
      <c r="C91" s="598" t="s">
        <v>7850</v>
      </c>
      <c r="D91" s="598">
        <v>28</v>
      </c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98">
        <v>145</v>
      </c>
      <c r="C92" s="598" t="s">
        <v>7851</v>
      </c>
      <c r="D92" s="598">
        <v>17</v>
      </c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98">
        <v>13</v>
      </c>
      <c r="C93" s="598" t="s">
        <v>7852</v>
      </c>
      <c r="D93" s="598">
        <v>38</v>
      </c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98">
        <v>52</v>
      </c>
      <c r="C94" s="598" t="s">
        <v>7853</v>
      </c>
      <c r="D94" s="598">
        <v>17</v>
      </c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98">
        <v>76</v>
      </c>
      <c r="C95" s="598" t="s">
        <v>7854</v>
      </c>
      <c r="D95" s="598">
        <v>15</v>
      </c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98">
        <v>92</v>
      </c>
      <c r="C96" s="598" t="s">
        <v>7855</v>
      </c>
      <c r="D96" s="598">
        <v>14</v>
      </c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98">
        <v>312</v>
      </c>
      <c r="C97" s="598" t="s">
        <v>7856</v>
      </c>
      <c r="D97" s="598">
        <v>15</v>
      </c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98">
        <v>325</v>
      </c>
      <c r="C98" s="598" t="s">
        <v>7857</v>
      </c>
      <c r="D98" s="598">
        <v>14</v>
      </c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98">
        <v>15</v>
      </c>
      <c r="C99" s="598" t="s">
        <v>7858</v>
      </c>
      <c r="D99" s="598">
        <v>31</v>
      </c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98">
        <v>88</v>
      </c>
      <c r="C100" s="598" t="s">
        <v>7859</v>
      </c>
      <c r="D100" s="598">
        <v>12</v>
      </c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98">
        <v>525</v>
      </c>
      <c r="C102" s="598" t="s">
        <v>7860</v>
      </c>
      <c r="D102" s="598">
        <v>32</v>
      </c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98">
        <v>1</v>
      </c>
      <c r="C103" s="598" t="s">
        <v>7695</v>
      </c>
      <c r="D103" s="598">
        <v>11</v>
      </c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98">
        <v>21</v>
      </c>
      <c r="C104" s="598" t="s">
        <v>7861</v>
      </c>
      <c r="D104" s="598">
        <v>52</v>
      </c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98">
        <v>77</v>
      </c>
      <c r="C105" s="598" t="s">
        <v>7862</v>
      </c>
      <c r="D105" s="598">
        <v>22</v>
      </c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98">
        <v>15</v>
      </c>
      <c r="C106" s="598" t="s">
        <v>7863</v>
      </c>
      <c r="D106" s="598">
        <v>25</v>
      </c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98">
        <v>121</v>
      </c>
      <c r="C107" s="598" t="s">
        <v>7864</v>
      </c>
      <c r="D107" s="598">
        <v>42</v>
      </c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98">
        <v>146</v>
      </c>
      <c r="C108" s="598" t="s">
        <v>7865</v>
      </c>
      <c r="D108" s="598">
        <v>26</v>
      </c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98">
        <v>1</v>
      </c>
      <c r="C109" s="598" t="s">
        <v>7701</v>
      </c>
      <c r="D109" s="598">
        <v>5</v>
      </c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98">
        <v>80</v>
      </c>
      <c r="C110" s="598" t="s">
        <v>7866</v>
      </c>
      <c r="D110" s="598">
        <v>34</v>
      </c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98">
        <v>37</v>
      </c>
      <c r="C111" s="598" t="s">
        <v>7867</v>
      </c>
      <c r="D111" s="598">
        <v>35</v>
      </c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98">
        <v>26</v>
      </c>
      <c r="C112" s="598" t="s">
        <v>7868</v>
      </c>
      <c r="D112" s="598">
        <v>18</v>
      </c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45973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98">
        <v>1085</v>
      </c>
      <c r="C117" s="598" t="s">
        <v>7869</v>
      </c>
      <c r="D117" s="598">
        <v>27</v>
      </c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98">
        <v>81</v>
      </c>
      <c r="C118" s="598" t="s">
        <v>7870</v>
      </c>
      <c r="D118" s="598">
        <v>32</v>
      </c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98">
        <v>154</v>
      </c>
      <c r="C119" s="598" t="s">
        <v>7871</v>
      </c>
      <c r="D119" s="598">
        <v>29</v>
      </c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98">
        <v>19</v>
      </c>
      <c r="C120" s="598" t="s">
        <v>7872</v>
      </c>
      <c r="D120" s="598">
        <v>46</v>
      </c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98">
        <v>3</v>
      </c>
      <c r="C121" s="598" t="s">
        <v>7873</v>
      </c>
      <c r="D121" s="598">
        <v>24</v>
      </c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98">
        <v>170</v>
      </c>
      <c r="C122" s="598" t="s">
        <v>7874</v>
      </c>
      <c r="D122" s="598">
        <v>24</v>
      </c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98">
        <v>4</v>
      </c>
      <c r="C123" s="598" t="s">
        <v>7875</v>
      </c>
      <c r="D123" s="598">
        <v>28</v>
      </c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98">
        <v>28</v>
      </c>
      <c r="C124" s="598" t="s">
        <v>7876</v>
      </c>
      <c r="D124" s="598">
        <v>18</v>
      </c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98">
        <v>427</v>
      </c>
      <c r="C125" s="598" t="s">
        <v>7877</v>
      </c>
      <c r="D125" s="598">
        <v>25</v>
      </c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98">
        <v>12</v>
      </c>
      <c r="C126" s="598" t="s">
        <v>7878</v>
      </c>
      <c r="D126" s="598">
        <v>33</v>
      </c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98">
        <v>10</v>
      </c>
      <c r="C127" s="598" t="s">
        <v>7879</v>
      </c>
      <c r="D127" s="598">
        <v>16</v>
      </c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98">
        <v>36</v>
      </c>
      <c r="C128" s="598" t="s">
        <v>7880</v>
      </c>
      <c r="D128" s="598">
        <v>18</v>
      </c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98">
        <v>46</v>
      </c>
      <c r="C129" s="598" t="s">
        <v>7881</v>
      </c>
      <c r="D129" s="598">
        <v>42</v>
      </c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98">
        <v>70</v>
      </c>
      <c r="C130" s="598" t="s">
        <v>7882</v>
      </c>
      <c r="D130" s="598">
        <v>27</v>
      </c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98">
        <v>16</v>
      </c>
      <c r="C131" s="598" t="s">
        <v>7883</v>
      </c>
      <c r="D131" s="598">
        <v>15</v>
      </c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98">
        <v>9</v>
      </c>
      <c r="C132" s="598" t="s">
        <v>7884</v>
      </c>
      <c r="D132" s="598">
        <v>28</v>
      </c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45973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98">
        <v>503</v>
      </c>
      <c r="C137" s="598" t="s">
        <v>7885</v>
      </c>
      <c r="D137" s="598">
        <v>30</v>
      </c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98">
        <v>4</v>
      </c>
      <c r="C138" s="598" t="s">
        <v>7886</v>
      </c>
      <c r="D138" s="598">
        <v>39</v>
      </c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98">
        <v>7</v>
      </c>
      <c r="C139" s="598" t="s">
        <v>7887</v>
      </c>
      <c r="D139" s="598">
        <v>6</v>
      </c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98">
        <v>8</v>
      </c>
      <c r="C140" s="598" t="s">
        <v>7888</v>
      </c>
      <c r="D140" s="598">
        <v>39</v>
      </c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98">
        <v>11</v>
      </c>
      <c r="C141" s="598" t="s">
        <v>7889</v>
      </c>
      <c r="D141" s="598">
        <v>58</v>
      </c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98">
        <v>6</v>
      </c>
      <c r="C142" s="598" t="s">
        <v>7890</v>
      </c>
      <c r="D142" s="598">
        <v>34</v>
      </c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98">
        <v>5</v>
      </c>
      <c r="C143" s="598" t="s">
        <v>7891</v>
      </c>
      <c r="D143" s="598">
        <v>39</v>
      </c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98">
        <v>7</v>
      </c>
      <c r="C144" s="598" t="s">
        <v>7892</v>
      </c>
      <c r="D144" s="598">
        <v>34</v>
      </c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98">
        <v>4</v>
      </c>
      <c r="C145" s="598" t="s">
        <v>7893</v>
      </c>
      <c r="D145" s="598">
        <v>44</v>
      </c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98">
        <v>14</v>
      </c>
      <c r="C146" s="598" t="s">
        <v>7894</v>
      </c>
      <c r="D146" s="598">
        <v>11</v>
      </c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98">
        <v>9</v>
      </c>
      <c r="C147" s="598" t="s">
        <v>7895</v>
      </c>
      <c r="D147" s="598">
        <v>15</v>
      </c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98">
        <v>6</v>
      </c>
      <c r="C148" s="598" t="s">
        <v>7896</v>
      </c>
      <c r="D148" s="598">
        <v>7</v>
      </c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98">
        <v>5</v>
      </c>
      <c r="C149" s="598" t="s">
        <v>7897</v>
      </c>
      <c r="D149" s="598">
        <v>50</v>
      </c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98">
        <v>1</v>
      </c>
      <c r="C150" s="598" t="s">
        <v>7722</v>
      </c>
      <c r="D150" s="598">
        <v>4</v>
      </c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98">
        <v>2</v>
      </c>
      <c r="C151" s="598" t="s">
        <v>7144</v>
      </c>
      <c r="D151" s="598">
        <v>44</v>
      </c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98">
        <v>16</v>
      </c>
      <c r="C152" s="598" t="s">
        <v>7898</v>
      </c>
      <c r="D152" s="598">
        <v>39</v>
      </c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98">
        <v>54</v>
      </c>
      <c r="C153" s="598" t="s">
        <v>7899</v>
      </c>
      <c r="D153" s="598">
        <v>33</v>
      </c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98">
        <v>7</v>
      </c>
      <c r="C154" s="598" t="s">
        <v>7900</v>
      </c>
      <c r="D154" s="598">
        <v>97</v>
      </c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98">
        <v>11</v>
      </c>
      <c r="C155" s="598" t="s">
        <v>7901</v>
      </c>
      <c r="D155" s="598">
        <v>73</v>
      </c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98">
        <v>1</v>
      </c>
      <c r="C156" s="598" t="s">
        <v>306</v>
      </c>
      <c r="D156" s="598">
        <v>33</v>
      </c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98">
        <v>4</v>
      </c>
      <c r="C157" s="598" t="s">
        <v>7902</v>
      </c>
      <c r="D157" s="598">
        <v>23</v>
      </c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98">
        <v>259</v>
      </c>
      <c r="C158" s="598" t="s">
        <v>7903</v>
      </c>
      <c r="D158" s="598">
        <v>23</v>
      </c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98">
        <v>44</v>
      </c>
      <c r="C159" s="598" t="s">
        <v>7904</v>
      </c>
      <c r="D159" s="598">
        <v>41</v>
      </c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98">
        <v>4</v>
      </c>
      <c r="C160" s="598" t="s">
        <v>7905</v>
      </c>
      <c r="D160" s="598">
        <v>20</v>
      </c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98">
        <v>5</v>
      </c>
      <c r="C161" s="598" t="s">
        <v>7906</v>
      </c>
      <c r="D161" s="598">
        <v>54</v>
      </c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98">
        <v>9</v>
      </c>
      <c r="C162" s="598" t="s">
        <v>7907</v>
      </c>
      <c r="D162" s="598">
        <v>20</v>
      </c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98">
        <v>641</v>
      </c>
      <c r="C166" s="598" t="s">
        <v>7908</v>
      </c>
      <c r="D166" s="598">
        <v>55</v>
      </c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98">
        <v>31</v>
      </c>
      <c r="C167" s="598" t="s">
        <v>7909</v>
      </c>
      <c r="D167" s="598">
        <v>37</v>
      </c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98">
        <v>9</v>
      </c>
      <c r="C168" s="598" t="s">
        <v>7910</v>
      </c>
      <c r="D168" s="598">
        <v>50</v>
      </c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98">
        <v>112</v>
      </c>
      <c r="C169" s="598" t="s">
        <v>7911</v>
      </c>
      <c r="D169" s="598">
        <v>64</v>
      </c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98">
        <v>43</v>
      </c>
      <c r="C170" s="598" t="s">
        <v>7912</v>
      </c>
      <c r="D170" s="598">
        <v>40</v>
      </c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98">
        <v>39</v>
      </c>
      <c r="C171" s="598" t="s">
        <v>7913</v>
      </c>
      <c r="D171" s="598">
        <v>34</v>
      </c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98">
        <v>51</v>
      </c>
      <c r="C172" s="598" t="s">
        <v>7914</v>
      </c>
      <c r="D172" s="598">
        <v>62</v>
      </c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98">
        <v>64</v>
      </c>
      <c r="C173" s="598" t="s">
        <v>7915</v>
      </c>
      <c r="D173" s="598">
        <v>69</v>
      </c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98">
        <v>14</v>
      </c>
      <c r="C174" s="598" t="s">
        <v>7916</v>
      </c>
      <c r="D174" s="598">
        <v>28</v>
      </c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98">
        <v>11</v>
      </c>
      <c r="C175" s="598" t="s">
        <v>7917</v>
      </c>
      <c r="D175" s="598">
        <v>88</v>
      </c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98">
        <v>9</v>
      </c>
      <c r="C176" s="598" t="s">
        <v>7918</v>
      </c>
      <c r="D176" s="598">
        <v>25</v>
      </c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98">
        <v>82</v>
      </c>
      <c r="C177" s="598" t="s">
        <v>7919</v>
      </c>
      <c r="D177" s="598">
        <v>59</v>
      </c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98">
        <v>21</v>
      </c>
      <c r="C178" s="598" t="s">
        <v>7920</v>
      </c>
      <c r="D178" s="598">
        <v>114</v>
      </c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98">
        <v>26</v>
      </c>
      <c r="C179" s="598" t="s">
        <v>7921</v>
      </c>
      <c r="D179" s="598">
        <v>55</v>
      </c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98">
        <v>0</v>
      </c>
      <c r="C180" s="598" t="s">
        <v>270</v>
      </c>
      <c r="D180" s="598">
        <v>0</v>
      </c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98">
        <v>7</v>
      </c>
      <c r="C181" s="598" t="s">
        <v>7922</v>
      </c>
      <c r="D181" s="598">
        <v>31</v>
      </c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98">
        <v>11</v>
      </c>
      <c r="C182" s="598" t="s">
        <v>7923</v>
      </c>
      <c r="D182" s="598">
        <v>25</v>
      </c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98">
        <v>6</v>
      </c>
      <c r="C183" s="598" t="s">
        <v>7924</v>
      </c>
      <c r="D183" s="598">
        <v>42</v>
      </c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98">
        <v>18</v>
      </c>
      <c r="C184" s="598" t="s">
        <v>7925</v>
      </c>
      <c r="D184" s="598">
        <v>63</v>
      </c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98">
        <v>9</v>
      </c>
      <c r="C185" s="598" t="s">
        <v>7926</v>
      </c>
      <c r="D185" s="598">
        <v>10</v>
      </c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98">
        <v>24</v>
      </c>
      <c r="C186" s="598" t="s">
        <v>7927</v>
      </c>
      <c r="D186" s="598">
        <v>42</v>
      </c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98">
        <v>28</v>
      </c>
      <c r="C187" s="598" t="s">
        <v>7928</v>
      </c>
      <c r="D187" s="598">
        <v>36</v>
      </c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98">
        <v>26</v>
      </c>
      <c r="C188" s="598" t="s">
        <v>7929</v>
      </c>
      <c r="D188" s="598">
        <v>70</v>
      </c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98">
        <v>768</v>
      </c>
      <c r="C190" s="598" t="s">
        <v>7930</v>
      </c>
      <c r="D190" s="598">
        <v>28</v>
      </c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98">
        <v>13</v>
      </c>
      <c r="C191" s="598" t="s">
        <v>7931</v>
      </c>
      <c r="D191" s="598">
        <v>16</v>
      </c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98">
        <v>8</v>
      </c>
      <c r="C192" s="598" t="s">
        <v>7932</v>
      </c>
      <c r="D192" s="598">
        <v>52</v>
      </c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98">
        <v>15</v>
      </c>
      <c r="C193" s="598" t="s">
        <v>7933</v>
      </c>
      <c r="D193" s="598">
        <v>38</v>
      </c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98">
        <v>7</v>
      </c>
      <c r="C194" s="598" t="s">
        <v>7934</v>
      </c>
      <c r="D194" s="598">
        <v>35</v>
      </c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98">
        <v>115</v>
      </c>
      <c r="C195" s="598" t="s">
        <v>7935</v>
      </c>
      <c r="D195" s="598">
        <v>28</v>
      </c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98">
        <v>102</v>
      </c>
      <c r="C196" s="598" t="s">
        <v>7936</v>
      </c>
      <c r="D196" s="598">
        <v>20</v>
      </c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98">
        <v>96</v>
      </c>
      <c r="C197" s="598" t="s">
        <v>7937</v>
      </c>
      <c r="D197" s="598">
        <v>37</v>
      </c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98">
        <v>29</v>
      </c>
      <c r="C198" s="598" t="s">
        <v>7938</v>
      </c>
      <c r="D198" s="598">
        <v>41</v>
      </c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98">
        <v>3</v>
      </c>
      <c r="C199" s="598" t="s">
        <v>7939</v>
      </c>
      <c r="D199" s="598">
        <v>40</v>
      </c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98">
        <v>10</v>
      </c>
      <c r="C200" s="598" t="s">
        <v>7940</v>
      </c>
      <c r="D200" s="598">
        <v>49</v>
      </c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98">
        <v>67</v>
      </c>
      <c r="C201" s="598" t="s">
        <v>7941</v>
      </c>
      <c r="D201" s="598">
        <v>28</v>
      </c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98">
        <v>63</v>
      </c>
      <c r="C202" s="598" t="s">
        <v>7942</v>
      </c>
      <c r="D202" s="598">
        <v>33</v>
      </c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98">
        <v>23</v>
      </c>
      <c r="C203" s="598" t="s">
        <v>7943</v>
      </c>
      <c r="D203" s="598">
        <v>27</v>
      </c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98">
        <v>2</v>
      </c>
      <c r="C204" s="598" t="s">
        <v>7767</v>
      </c>
      <c r="D204" s="598">
        <v>2</v>
      </c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98">
        <v>215</v>
      </c>
      <c r="C205" s="598" t="s">
        <v>7944</v>
      </c>
      <c r="D205" s="598">
        <v>23</v>
      </c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45973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98">
        <v>2200</v>
      </c>
      <c r="C209" s="598" t="s">
        <v>7945</v>
      </c>
      <c r="D209" s="598">
        <v>26</v>
      </c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98">
        <v>6</v>
      </c>
      <c r="C210" s="598" t="s">
        <v>7946</v>
      </c>
      <c r="D210" s="598">
        <v>12</v>
      </c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98">
        <v>243</v>
      </c>
      <c r="C211" s="598" t="s">
        <v>7947</v>
      </c>
      <c r="D211" s="598">
        <v>15</v>
      </c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98">
        <v>8</v>
      </c>
      <c r="C212" s="598" t="s">
        <v>7948</v>
      </c>
      <c r="D212" s="598">
        <v>49</v>
      </c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98">
        <v>2</v>
      </c>
      <c r="C213" s="598" t="s">
        <v>7949</v>
      </c>
      <c r="D213" s="598">
        <v>7</v>
      </c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98">
        <v>75</v>
      </c>
      <c r="C214" s="598" t="s">
        <v>7950</v>
      </c>
      <c r="D214" s="598">
        <v>32</v>
      </c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98">
        <v>9</v>
      </c>
      <c r="C215" s="598" t="s">
        <v>7951</v>
      </c>
      <c r="D215" s="598">
        <v>39</v>
      </c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98">
        <v>16</v>
      </c>
      <c r="C216" s="598" t="s">
        <v>7952</v>
      </c>
      <c r="D216" s="598">
        <v>28</v>
      </c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98">
        <v>34</v>
      </c>
      <c r="C217" s="598" t="s">
        <v>7953</v>
      </c>
      <c r="D217" s="598">
        <v>16</v>
      </c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98">
        <v>34</v>
      </c>
      <c r="C218" s="598" t="s">
        <v>7954</v>
      </c>
      <c r="D218" s="598">
        <v>27</v>
      </c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98">
        <v>46</v>
      </c>
      <c r="C219" s="598" t="s">
        <v>7955</v>
      </c>
      <c r="D219" s="598">
        <v>25</v>
      </c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98">
        <v>3</v>
      </c>
      <c r="C220" s="598" t="s">
        <v>7956</v>
      </c>
      <c r="D220" s="598">
        <v>98</v>
      </c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98">
        <v>4</v>
      </c>
      <c r="C221" s="598" t="s">
        <v>7957</v>
      </c>
      <c r="D221" s="598">
        <v>73</v>
      </c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98">
        <v>58</v>
      </c>
      <c r="C222" s="598" t="s">
        <v>7958</v>
      </c>
      <c r="D222" s="598">
        <v>32</v>
      </c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98">
        <v>275</v>
      </c>
      <c r="C223" s="598" t="s">
        <v>7959</v>
      </c>
      <c r="D223" s="598">
        <v>35</v>
      </c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98">
        <v>43</v>
      </c>
      <c r="C224" s="598" t="s">
        <v>7960</v>
      </c>
      <c r="D224" s="598">
        <v>28</v>
      </c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98">
        <v>95</v>
      </c>
      <c r="C225" s="598" t="s">
        <v>7961</v>
      </c>
      <c r="D225" s="598">
        <v>34</v>
      </c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98">
        <v>115</v>
      </c>
      <c r="C226" s="598" t="s">
        <v>7962</v>
      </c>
      <c r="D226" s="598">
        <v>32</v>
      </c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98">
        <v>11</v>
      </c>
      <c r="C227" s="598" t="s">
        <v>7963</v>
      </c>
      <c r="D227" s="598">
        <v>21</v>
      </c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98">
        <v>163</v>
      </c>
      <c r="C228" s="598" t="s">
        <v>7964</v>
      </c>
      <c r="D228" s="598">
        <v>13</v>
      </c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98">
        <v>9</v>
      </c>
      <c r="C229" s="598" t="s">
        <v>7965</v>
      </c>
      <c r="D229" s="598">
        <v>29</v>
      </c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98">
        <v>194</v>
      </c>
      <c r="C230" s="598" t="s">
        <v>7966</v>
      </c>
      <c r="D230" s="598">
        <v>32</v>
      </c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98">
        <v>3</v>
      </c>
      <c r="C231" s="598" t="s">
        <v>7967</v>
      </c>
      <c r="D231" s="598">
        <v>131</v>
      </c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98">
        <v>14</v>
      </c>
      <c r="C232" s="598" t="s">
        <v>7968</v>
      </c>
      <c r="D232" s="598">
        <v>31</v>
      </c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98">
        <v>177</v>
      </c>
      <c r="C233" s="598" t="s">
        <v>7969</v>
      </c>
      <c r="D233" s="598">
        <v>32</v>
      </c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98">
        <v>37</v>
      </c>
      <c r="C234" s="598" t="s">
        <v>7970</v>
      </c>
      <c r="D234" s="598">
        <v>24</v>
      </c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98">
        <v>83</v>
      </c>
      <c r="C235" s="598" t="s">
        <v>7971</v>
      </c>
      <c r="D235" s="598">
        <v>36</v>
      </c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98">
        <v>19</v>
      </c>
      <c r="C236" s="598" t="s">
        <v>7972</v>
      </c>
      <c r="D236" s="598">
        <v>19</v>
      </c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98">
        <v>12</v>
      </c>
      <c r="C237" s="598" t="s">
        <v>7973</v>
      </c>
      <c r="D237" s="598">
        <v>22</v>
      </c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98">
        <v>412</v>
      </c>
      <c r="C238" s="598" t="s">
        <v>7974</v>
      </c>
      <c r="D238" s="598">
        <v>20</v>
      </c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37" sqref="J37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45973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D6">
        <v>29455</v>
      </c>
      <c r="E6" s="5">
        <f>(+D6-B6)/B6</f>
        <v>0.10128617363344052</v>
      </c>
      <c r="F6" s="5">
        <f>(+D6-C6)/C6</f>
        <v>3.7257456773602843E-2</v>
      </c>
      <c r="H6">
        <v>20861</v>
      </c>
      <c r="I6">
        <v>21438</v>
      </c>
      <c r="J6">
        <v>21872</v>
      </c>
      <c r="K6" s="5">
        <f>(+J6-H6)/H6</f>
        <v>4.846364028570059E-2</v>
      </c>
      <c r="L6" s="5">
        <f>(J6-I6)/I6</f>
        <v>2.0244425785987497E-2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D7">
        <v>17726</v>
      </c>
      <c r="E7" s="5">
        <f t="shared" ref="E7:E18" si="0">(+D7-B7)/B7</f>
        <v>9.5956473352293806E-2</v>
      </c>
      <c r="F7" s="5">
        <f t="shared" ref="F7:F18" si="1">(+D7-C7)/C7</f>
        <v>4.0258215962441314E-2</v>
      </c>
      <c r="G7" s="5"/>
      <c r="H7">
        <v>12445</v>
      </c>
      <c r="I7">
        <v>12809</v>
      </c>
      <c r="J7">
        <v>13027</v>
      </c>
      <c r="K7" s="5">
        <f t="shared" ref="K7:K18" si="2">(+J7-H7)/H7</f>
        <v>4.6765769385295301E-2</v>
      </c>
      <c r="L7" s="5">
        <f t="shared" ref="L7:L18" si="3">(J7-I7)/I7</f>
        <v>1.7019283316418145E-2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D8">
        <v>598</v>
      </c>
      <c r="E8" s="5">
        <f t="shared" si="0"/>
        <v>7.1684587813620068E-2</v>
      </c>
      <c r="F8" s="5">
        <f t="shared" si="1"/>
        <v>0.15221579961464354</v>
      </c>
      <c r="G8" s="5"/>
      <c r="H8">
        <v>462</v>
      </c>
      <c r="I8">
        <v>408</v>
      </c>
      <c r="J8">
        <v>486</v>
      </c>
      <c r="K8" s="5">
        <f t="shared" si="2"/>
        <v>5.1948051948051951E-2</v>
      </c>
      <c r="L8" s="5">
        <f t="shared" si="3"/>
        <v>0.19117647058823528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D9">
        <v>1603</v>
      </c>
      <c r="E9" s="5">
        <f t="shared" si="0"/>
        <v>-2.0171149144254278E-2</v>
      </c>
      <c r="F9" s="5">
        <f t="shared" si="1"/>
        <v>-5.260047281323877E-2</v>
      </c>
      <c r="G9" s="5"/>
      <c r="H9">
        <v>1293</v>
      </c>
      <c r="I9">
        <v>1282</v>
      </c>
      <c r="J9">
        <v>1257</v>
      </c>
      <c r="K9" s="5">
        <f t="shared" si="2"/>
        <v>-2.7842227378190254E-2</v>
      </c>
      <c r="L9" s="5">
        <f t="shared" si="3"/>
        <v>-1.9500780031201249E-2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D10">
        <v>1199</v>
      </c>
      <c r="E10" s="5">
        <f t="shared" si="0"/>
        <v>9.8991750687442717E-2</v>
      </c>
      <c r="F10" s="5">
        <f t="shared" si="1"/>
        <v>3.273040482342808E-2</v>
      </c>
      <c r="G10" s="5"/>
      <c r="H10">
        <v>898</v>
      </c>
      <c r="I10">
        <v>944</v>
      </c>
      <c r="J10">
        <v>972</v>
      </c>
      <c r="K10" s="5">
        <f t="shared" si="2"/>
        <v>8.2405345211581285E-2</v>
      </c>
      <c r="L10" s="5">
        <f t="shared" si="3"/>
        <v>2.9661016949152543E-2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D11">
        <v>656</v>
      </c>
      <c r="E11" s="5">
        <f t="shared" si="0"/>
        <v>0.18198198198198198</v>
      </c>
      <c r="F11" s="5">
        <f t="shared" si="1"/>
        <v>2.1806853582554516E-2</v>
      </c>
      <c r="G11" s="5"/>
      <c r="H11">
        <v>494</v>
      </c>
      <c r="I11">
        <v>543</v>
      </c>
      <c r="J11">
        <v>558</v>
      </c>
      <c r="K11" s="5">
        <f t="shared" si="2"/>
        <v>0.12955465587044535</v>
      </c>
      <c r="L11" s="5">
        <f t="shared" si="3"/>
        <v>2.7624309392265192E-2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D12">
        <v>10198</v>
      </c>
      <c r="E12" s="5">
        <f t="shared" si="0"/>
        <v>7.7898742204840929E-2</v>
      </c>
      <c r="F12" s="5">
        <f t="shared" si="1"/>
        <v>4.231398201144726E-2</v>
      </c>
      <c r="G12" s="5"/>
      <c r="H12">
        <v>7072</v>
      </c>
      <c r="I12">
        <v>7308</v>
      </c>
      <c r="J12">
        <v>7210</v>
      </c>
      <c r="K12" s="5">
        <f t="shared" si="2"/>
        <v>1.9513574660633484E-2</v>
      </c>
      <c r="L12" s="5">
        <f t="shared" si="3"/>
        <v>-1.3409961685823755E-2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D13">
        <v>1065</v>
      </c>
      <c r="E13" s="5">
        <f t="shared" si="0"/>
        <v>5.6657223796033997E-3</v>
      </c>
      <c r="F13" s="5">
        <f t="shared" si="1"/>
        <v>2.8248587570621469E-3</v>
      </c>
      <c r="G13" s="5"/>
      <c r="H13">
        <v>857</v>
      </c>
      <c r="I13">
        <v>854</v>
      </c>
      <c r="J13">
        <v>826</v>
      </c>
      <c r="K13" s="5">
        <f t="shared" si="2"/>
        <v>-3.6172695449241538E-2</v>
      </c>
      <c r="L13" s="5">
        <f t="shared" si="3"/>
        <v>-3.2786885245901641E-2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D14">
        <v>2387</v>
      </c>
      <c r="E14" s="5">
        <f t="shared" si="0"/>
        <v>8.8463292293661649E-2</v>
      </c>
      <c r="F14" s="5">
        <f t="shared" si="1"/>
        <v>5.3863134657836646E-2</v>
      </c>
      <c r="G14" s="5"/>
      <c r="H14">
        <v>1740</v>
      </c>
      <c r="I14">
        <v>1732</v>
      </c>
      <c r="J14">
        <v>1754</v>
      </c>
      <c r="K14" s="5">
        <f t="shared" si="2"/>
        <v>8.0459770114942528E-3</v>
      </c>
      <c r="L14" s="5">
        <f t="shared" si="3"/>
        <v>1.2702078521939953E-2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D15">
        <v>1089</v>
      </c>
      <c r="E15" s="5">
        <f t="shared" si="0"/>
        <v>0.13201663201663202</v>
      </c>
      <c r="F15" s="5">
        <f t="shared" si="1"/>
        <v>4.1108986615678779E-2</v>
      </c>
      <c r="G15" s="5"/>
      <c r="H15">
        <v>808</v>
      </c>
      <c r="I15">
        <v>844</v>
      </c>
      <c r="J15">
        <v>857</v>
      </c>
      <c r="K15" s="5">
        <f t="shared" si="2"/>
        <v>6.0643564356435642E-2</v>
      </c>
      <c r="L15" s="5">
        <f t="shared" si="3"/>
        <v>1.5402843601895734E-2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D16">
        <v>1670</v>
      </c>
      <c r="E16" s="5">
        <f t="shared" si="0"/>
        <v>0.14305270362765229</v>
      </c>
      <c r="F16" s="5">
        <f t="shared" si="1"/>
        <v>4.9654305468258955E-2</v>
      </c>
      <c r="G16" s="5"/>
      <c r="H16">
        <v>1054</v>
      </c>
      <c r="I16">
        <v>1053</v>
      </c>
      <c r="J16">
        <v>1067</v>
      </c>
      <c r="K16" s="5">
        <f t="shared" si="2"/>
        <v>1.2333965844402278E-2</v>
      </c>
      <c r="L16" s="5">
        <f t="shared" si="3"/>
        <v>1.3295346628679962E-2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D17">
        <v>1691</v>
      </c>
      <c r="E17" s="5">
        <f t="shared" si="0"/>
        <v>0.22625090645395213</v>
      </c>
      <c r="F17" s="5">
        <f t="shared" si="1"/>
        <v>2.4227740763173834E-2</v>
      </c>
      <c r="G17" s="5"/>
      <c r="H17">
        <v>1081</v>
      </c>
      <c r="I17">
        <v>1176</v>
      </c>
      <c r="J17">
        <v>1285</v>
      </c>
      <c r="K17" s="5">
        <f t="shared" si="2"/>
        <v>0.18871415356151711</v>
      </c>
      <c r="L17" s="5">
        <f t="shared" si="3"/>
        <v>9.2687074829931979E-2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D18">
        <v>4772</v>
      </c>
      <c r="E18" s="5">
        <f t="shared" si="0"/>
        <v>0.11625730994152046</v>
      </c>
      <c r="F18" s="5">
        <f t="shared" si="1"/>
        <v>5.0407219898745324E-2</v>
      </c>
      <c r="G18" s="5"/>
      <c r="H18">
        <v>3435</v>
      </c>
      <c r="I18">
        <v>3471</v>
      </c>
      <c r="J18">
        <v>3706</v>
      </c>
      <c r="K18" s="5">
        <f t="shared" si="2"/>
        <v>7.889374090247453E-2</v>
      </c>
      <c r="L18" s="5">
        <f t="shared" si="3"/>
        <v>6.7703831748775575E-2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D23">
        <v>34098</v>
      </c>
      <c r="E23" s="5">
        <f>(+D23-B23)/B23</f>
        <v>0.10830137164402262</v>
      </c>
      <c r="F23" s="5">
        <f>(+D23-C23)/C23</f>
        <v>3.8275326573490455E-2</v>
      </c>
      <c r="H23">
        <v>22977</v>
      </c>
      <c r="I23">
        <v>23677</v>
      </c>
      <c r="J23">
        <v>24073</v>
      </c>
      <c r="K23" s="5">
        <f>(+J23-H23)/H23</f>
        <v>4.7699873786830306E-2</v>
      </c>
      <c r="L23" s="5">
        <f>(J23-I23)/I23</f>
        <v>1.6725091861299994E-2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D24">
        <v>19725</v>
      </c>
      <c r="E24" s="5">
        <f t="shared" ref="E24:E35" si="4">(+D24-B24)/B24</f>
        <v>0.10939257592800899</v>
      </c>
      <c r="F24" s="5">
        <f t="shared" ref="F24:F35" si="5">(+D24-C24)/C24</f>
        <v>3.6303456971734788E-2</v>
      </c>
      <c r="H24">
        <v>13275</v>
      </c>
      <c r="I24">
        <v>13785</v>
      </c>
      <c r="J24">
        <v>14006</v>
      </c>
      <c r="K24" s="5">
        <f t="shared" ref="K24:K35" si="6">(+J24-H24)/H24</f>
        <v>5.5065913370998115E-2</v>
      </c>
      <c r="L24" s="5">
        <f t="shared" ref="L24:L35" si="7">(J24-I24)/I24</f>
        <v>1.6031918752266956E-2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D25">
        <v>696</v>
      </c>
      <c r="E25" s="5">
        <f t="shared" si="4"/>
        <v>9.0909090909090912E-2</v>
      </c>
      <c r="F25" s="5">
        <f t="shared" si="5"/>
        <v>0.13355048859934854</v>
      </c>
      <c r="H25">
        <v>519</v>
      </c>
      <c r="I25">
        <v>457</v>
      </c>
      <c r="J25">
        <v>535</v>
      </c>
      <c r="K25" s="5">
        <f t="shared" si="6"/>
        <v>3.0828516377649325E-2</v>
      </c>
      <c r="L25" s="5">
        <f t="shared" si="7"/>
        <v>0.17067833698030635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D26">
        <v>1983</v>
      </c>
      <c r="E26" s="5">
        <f t="shared" si="4"/>
        <v>2.4806201550387597E-2</v>
      </c>
      <c r="F26" s="5">
        <f t="shared" si="5"/>
        <v>-3.5175879396984926E-3</v>
      </c>
      <c r="H26">
        <v>1452</v>
      </c>
      <c r="I26">
        <v>1430</v>
      </c>
      <c r="J26">
        <v>1412</v>
      </c>
      <c r="K26" s="5">
        <f t="shared" si="6"/>
        <v>-2.7548209366391185E-2</v>
      </c>
      <c r="L26" s="5">
        <f t="shared" si="7"/>
        <v>-1.2587412587412588E-2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D27">
        <v>1459</v>
      </c>
      <c r="E27" s="5">
        <f t="shared" si="4"/>
        <v>0.11629686304514154</v>
      </c>
      <c r="F27" s="5">
        <f t="shared" si="5"/>
        <v>4.8132183908045974E-2</v>
      </c>
      <c r="H27">
        <v>1019</v>
      </c>
      <c r="I27">
        <v>1057</v>
      </c>
      <c r="J27">
        <v>1098</v>
      </c>
      <c r="K27" s="5">
        <f t="shared" si="6"/>
        <v>7.7526987242394499E-2</v>
      </c>
      <c r="L27" s="5">
        <f t="shared" si="7"/>
        <v>3.8789025543992432E-2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D28">
        <v>813</v>
      </c>
      <c r="E28" s="5">
        <f t="shared" si="4"/>
        <v>0.20982142857142858</v>
      </c>
      <c r="F28" s="5">
        <f t="shared" si="5"/>
        <v>2.5220680958385876E-2</v>
      </c>
      <c r="H28">
        <v>570</v>
      </c>
      <c r="I28">
        <v>633</v>
      </c>
      <c r="J28">
        <v>610</v>
      </c>
      <c r="K28" s="5">
        <f t="shared" si="6"/>
        <v>7.0175438596491224E-2</v>
      </c>
      <c r="L28" s="5">
        <f t="shared" si="7"/>
        <v>-3.6334913112164295E-2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D29">
        <v>11098</v>
      </c>
      <c r="E29" s="5">
        <f t="shared" si="4"/>
        <v>9.6098765432098762E-2</v>
      </c>
      <c r="F29" s="5">
        <f t="shared" si="5"/>
        <v>3.8069404171733233E-2</v>
      </c>
      <c r="H29">
        <v>7420</v>
      </c>
      <c r="I29">
        <v>734</v>
      </c>
      <c r="J29">
        <v>7655</v>
      </c>
      <c r="K29" s="5">
        <f t="shared" si="6"/>
        <v>3.1671159029649593E-2</v>
      </c>
      <c r="L29" s="5">
        <f t="shared" si="7"/>
        <v>9.4291553133514991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D30">
        <v>1294</v>
      </c>
      <c r="E30" s="5">
        <f t="shared" si="4"/>
        <v>5.460472697636512E-2</v>
      </c>
      <c r="F30" s="5">
        <f t="shared" si="5"/>
        <v>3.1075697211155377E-2</v>
      </c>
      <c r="H30">
        <v>944</v>
      </c>
      <c r="I30">
        <v>955</v>
      </c>
      <c r="J30">
        <v>907</v>
      </c>
      <c r="K30" s="5">
        <f t="shared" si="6"/>
        <v>-3.9194915254237288E-2</v>
      </c>
      <c r="L30" s="5">
        <f t="shared" si="7"/>
        <v>-5.0261780104712044E-2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D31">
        <v>2782</v>
      </c>
      <c r="E31" s="5">
        <f t="shared" si="4"/>
        <v>6.2643239113827354E-2</v>
      </c>
      <c r="F31" s="5">
        <f t="shared" si="5"/>
        <v>5.1795841209829871E-2</v>
      </c>
      <c r="H31">
        <v>1915</v>
      </c>
      <c r="I31">
        <v>1925</v>
      </c>
      <c r="J31">
        <v>1924</v>
      </c>
      <c r="K31" s="5">
        <f t="shared" si="6"/>
        <v>4.6997389033942563E-3</v>
      </c>
      <c r="L31" s="5">
        <f t="shared" si="7"/>
        <v>-5.1948051948051948E-4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D32">
        <v>1394</v>
      </c>
      <c r="E32" s="5">
        <f t="shared" si="4"/>
        <v>0.14921681780708987</v>
      </c>
      <c r="F32" s="5">
        <f t="shared" si="5"/>
        <v>0.13057583130575831</v>
      </c>
      <c r="H32">
        <v>898</v>
      </c>
      <c r="I32">
        <v>936</v>
      </c>
      <c r="J32">
        <v>963</v>
      </c>
      <c r="K32" s="5">
        <f t="shared" si="6"/>
        <v>7.2383073496659248E-2</v>
      </c>
      <c r="L32" s="5">
        <f t="shared" si="7"/>
        <v>2.8846153846153848E-2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D33">
        <v>2038</v>
      </c>
      <c r="E33" s="5">
        <f t="shared" si="4"/>
        <v>0.10043196544276457</v>
      </c>
      <c r="F33" s="5">
        <f t="shared" si="5"/>
        <v>7.4147305981216013E-3</v>
      </c>
      <c r="H33">
        <v>1303</v>
      </c>
      <c r="I33">
        <v>1279</v>
      </c>
      <c r="J33">
        <v>1275</v>
      </c>
      <c r="K33" s="5">
        <f t="shared" si="6"/>
        <v>-2.1488871834228703E-2</v>
      </c>
      <c r="L33" s="5">
        <f t="shared" si="7"/>
        <v>-3.1274433150899139E-3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D34">
        <v>1934</v>
      </c>
      <c r="E34" s="5">
        <f t="shared" si="4"/>
        <v>0.17854966483851309</v>
      </c>
      <c r="F34" s="5">
        <f t="shared" si="5"/>
        <v>1.6824395373291272E-2</v>
      </c>
      <c r="H34">
        <v>1197</v>
      </c>
      <c r="I34">
        <v>1284</v>
      </c>
      <c r="J34">
        <v>1411</v>
      </c>
      <c r="K34" s="5">
        <f t="shared" si="6"/>
        <v>0.17878028404344193</v>
      </c>
      <c r="L34" s="5">
        <f t="shared" si="7"/>
        <v>9.8909657320872271E-2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D35">
        <v>5399</v>
      </c>
      <c r="E35" s="5">
        <f t="shared" si="4"/>
        <v>0.12784625026112387</v>
      </c>
      <c r="F35" s="5">
        <f t="shared" si="5"/>
        <v>4.1072117238719633E-2</v>
      </c>
      <c r="H35">
        <v>3714</v>
      </c>
      <c r="I35">
        <v>3812</v>
      </c>
      <c r="J35">
        <v>4033</v>
      </c>
      <c r="K35" s="5">
        <f t="shared" si="6"/>
        <v>8.5891222401723213E-2</v>
      </c>
      <c r="L35" s="5">
        <f t="shared" si="7"/>
        <v>5.7974816369359916E-2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topLeftCell="A148" zoomScale="98" zoomScaleNormal="98" workbookViewId="0">
      <selection activeCell="B209" sqref="B209:D238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45973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525">
        <v>1257</v>
      </c>
      <c r="C4" s="525" t="s">
        <v>7975</v>
      </c>
      <c r="D4" s="525">
        <v>25</v>
      </c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B5" s="525">
        <v>4</v>
      </c>
      <c r="C5" s="525" t="s">
        <v>7976</v>
      </c>
      <c r="D5" s="525">
        <v>51</v>
      </c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B6" s="525">
        <v>32</v>
      </c>
      <c r="C6" s="525" t="s">
        <v>7977</v>
      </c>
      <c r="D6" s="525">
        <v>33</v>
      </c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B7" s="525">
        <v>0</v>
      </c>
      <c r="C7" s="525" t="s">
        <v>270</v>
      </c>
      <c r="D7" s="525">
        <v>0</v>
      </c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B8" s="525">
        <v>693</v>
      </c>
      <c r="C8" s="525" t="s">
        <v>7978</v>
      </c>
      <c r="D8" s="525">
        <v>22</v>
      </c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B9" s="525">
        <v>52</v>
      </c>
      <c r="C9" s="525" t="s">
        <v>7979</v>
      </c>
      <c r="D9" s="525">
        <v>20</v>
      </c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B10" s="525">
        <v>4</v>
      </c>
      <c r="C10" s="525" t="s">
        <v>7980</v>
      </c>
      <c r="D10" s="525">
        <v>47</v>
      </c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B11" s="525">
        <v>160</v>
      </c>
      <c r="C11" s="525" t="s">
        <v>7981</v>
      </c>
      <c r="D11" s="525">
        <v>21</v>
      </c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B12" s="525">
        <v>31</v>
      </c>
      <c r="C12" s="525" t="s">
        <v>7982</v>
      </c>
      <c r="D12" s="525">
        <v>29</v>
      </c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B13" s="525">
        <v>0</v>
      </c>
      <c r="C13" s="525" t="s">
        <v>270</v>
      </c>
      <c r="D13" s="525">
        <v>0</v>
      </c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B14" s="525">
        <v>120</v>
      </c>
      <c r="C14" s="525" t="s">
        <v>7983</v>
      </c>
      <c r="D14" s="525">
        <v>33</v>
      </c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B15" s="525">
        <v>1</v>
      </c>
      <c r="C15" s="525" t="s">
        <v>368</v>
      </c>
      <c r="D15" s="525">
        <v>23</v>
      </c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B16" s="525">
        <v>65</v>
      </c>
      <c r="C16" s="525" t="s">
        <v>7984</v>
      </c>
      <c r="D16" s="525">
        <v>24</v>
      </c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B17" s="525">
        <v>75</v>
      </c>
      <c r="C17" s="525" t="s">
        <v>7985</v>
      </c>
      <c r="D17" s="525">
        <v>32</v>
      </c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B18" s="525">
        <v>20</v>
      </c>
      <c r="C18" s="525" t="s">
        <v>7986</v>
      </c>
      <c r="D18" s="525">
        <v>80</v>
      </c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525">
        <v>486</v>
      </c>
      <c r="C21" s="525" t="s">
        <v>8004</v>
      </c>
      <c r="D21" s="525">
        <v>29</v>
      </c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B22" s="525">
        <v>7</v>
      </c>
      <c r="C22" s="525" t="s">
        <v>7987</v>
      </c>
      <c r="D22" s="525">
        <v>14</v>
      </c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B23" s="525">
        <v>0</v>
      </c>
      <c r="C23" s="525" t="s">
        <v>270</v>
      </c>
      <c r="D23" s="525">
        <v>0</v>
      </c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B24" s="525">
        <v>1</v>
      </c>
      <c r="C24" s="525" t="s">
        <v>7988</v>
      </c>
      <c r="D24" s="525">
        <v>2</v>
      </c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B25" s="525">
        <v>6</v>
      </c>
      <c r="C25" s="525" t="s">
        <v>7989</v>
      </c>
      <c r="D25" s="525">
        <v>21</v>
      </c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B26" s="525">
        <v>2</v>
      </c>
      <c r="C26" s="525" t="s">
        <v>7990</v>
      </c>
      <c r="D26" s="525">
        <v>68</v>
      </c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B27" s="525">
        <v>63</v>
      </c>
      <c r="C27" s="525" t="s">
        <v>7991</v>
      </c>
      <c r="D27" s="525">
        <v>30</v>
      </c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B28" s="525">
        <v>4</v>
      </c>
      <c r="C28" s="525" t="s">
        <v>7992</v>
      </c>
      <c r="D28" s="525">
        <v>11</v>
      </c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B29" s="525">
        <v>43</v>
      </c>
      <c r="C29" s="525" t="s">
        <v>7993</v>
      </c>
      <c r="D29" s="525">
        <v>24</v>
      </c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B30" s="525">
        <v>70</v>
      </c>
      <c r="C30" s="525" t="s">
        <v>7994</v>
      </c>
      <c r="D30" s="525">
        <v>30</v>
      </c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B31" s="525">
        <v>36</v>
      </c>
      <c r="C31" s="525" t="s">
        <v>7995</v>
      </c>
      <c r="D31" s="525">
        <v>34</v>
      </c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B32" s="525">
        <v>11</v>
      </c>
      <c r="C32" s="525" t="s">
        <v>7996</v>
      </c>
      <c r="D32" s="525">
        <v>41</v>
      </c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B33" s="525">
        <v>52</v>
      </c>
      <c r="C33" s="525" t="s">
        <v>7997</v>
      </c>
      <c r="D33" s="525">
        <v>29</v>
      </c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B34" s="525">
        <v>3</v>
      </c>
      <c r="C34" s="525" t="s">
        <v>7998</v>
      </c>
      <c r="D34" s="525">
        <v>42</v>
      </c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B35" s="525">
        <v>9</v>
      </c>
      <c r="C35" s="525" t="s">
        <v>7999</v>
      </c>
      <c r="D35" s="525">
        <v>64</v>
      </c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B36" s="525">
        <v>18</v>
      </c>
      <c r="C36" s="525" t="s">
        <v>8000</v>
      </c>
      <c r="D36" s="525">
        <v>24</v>
      </c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B37" s="525">
        <v>20</v>
      </c>
      <c r="C37" s="525" t="s">
        <v>8001</v>
      </c>
      <c r="D37" s="525">
        <v>30</v>
      </c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B38" s="525">
        <v>3</v>
      </c>
      <c r="C38" s="525" t="s">
        <v>7822</v>
      </c>
      <c r="D38" s="525">
        <v>24</v>
      </c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B39" s="525">
        <v>11</v>
      </c>
      <c r="C39" s="525" t="s">
        <v>8002</v>
      </c>
      <c r="D39" s="525">
        <v>38</v>
      </c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B40" s="525">
        <v>121</v>
      </c>
      <c r="C40" s="525" t="s">
        <v>1363</v>
      </c>
      <c r="D40" s="525">
        <v>27</v>
      </c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B41" s="525">
        <v>6</v>
      </c>
      <c r="C41" s="525" t="s">
        <v>8003</v>
      </c>
      <c r="D41" s="525">
        <v>29</v>
      </c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45973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525">
        <v>558</v>
      </c>
      <c r="C46" s="525" t="s">
        <v>8025</v>
      </c>
      <c r="D46" s="525">
        <v>29</v>
      </c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B47" s="525">
        <v>6</v>
      </c>
      <c r="C47" s="525" t="s">
        <v>8005</v>
      </c>
      <c r="D47" s="525">
        <v>23</v>
      </c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B48" s="525">
        <v>4</v>
      </c>
      <c r="C48" s="525" t="s">
        <v>8006</v>
      </c>
      <c r="D48" s="525">
        <v>41</v>
      </c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B49" s="525">
        <v>8</v>
      </c>
      <c r="C49" s="525" t="s">
        <v>8007</v>
      </c>
      <c r="D49" s="525">
        <v>21</v>
      </c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B50" s="525">
        <v>4</v>
      </c>
      <c r="C50" s="525" t="s">
        <v>8008</v>
      </c>
      <c r="D50" s="525">
        <v>105</v>
      </c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B51" s="525">
        <v>3</v>
      </c>
      <c r="C51" s="525" t="s">
        <v>7828</v>
      </c>
      <c r="D51" s="525">
        <v>47</v>
      </c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B52" s="525">
        <v>9</v>
      </c>
      <c r="C52" s="525" t="s">
        <v>8009</v>
      </c>
      <c r="D52" s="525">
        <v>11</v>
      </c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B53" s="525">
        <v>2</v>
      </c>
      <c r="C53" s="525" t="s">
        <v>8010</v>
      </c>
      <c r="D53" s="525">
        <v>42</v>
      </c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B54" s="525">
        <v>4</v>
      </c>
      <c r="C54" s="525" t="s">
        <v>8011</v>
      </c>
      <c r="D54" s="525">
        <v>53</v>
      </c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B55" s="525">
        <v>0</v>
      </c>
      <c r="C55" s="525" t="s">
        <v>270</v>
      </c>
      <c r="D55" s="525">
        <v>0</v>
      </c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B56" s="525">
        <v>18</v>
      </c>
      <c r="C56" s="525" t="s">
        <v>8012</v>
      </c>
      <c r="D56" s="525">
        <v>21</v>
      </c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B57" s="525">
        <v>10</v>
      </c>
      <c r="C57" s="525" t="s">
        <v>8013</v>
      </c>
      <c r="D57" s="525">
        <v>24</v>
      </c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B58" s="525">
        <v>8</v>
      </c>
      <c r="C58" s="525" t="s">
        <v>5370</v>
      </c>
      <c r="D58" s="525">
        <v>33</v>
      </c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B59" s="525">
        <v>279</v>
      </c>
      <c r="C59" s="525" t="s">
        <v>8014</v>
      </c>
      <c r="D59" s="525">
        <v>27</v>
      </c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B60" s="525">
        <v>19</v>
      </c>
      <c r="C60" s="525" t="s">
        <v>8015</v>
      </c>
      <c r="D60" s="525">
        <v>29</v>
      </c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B61" s="525">
        <v>1</v>
      </c>
      <c r="C61" s="525" t="s">
        <v>1359</v>
      </c>
      <c r="D61" s="525">
        <v>15</v>
      </c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B62" s="525">
        <v>1</v>
      </c>
      <c r="C62" s="525" t="s">
        <v>5566</v>
      </c>
      <c r="D62" s="525">
        <v>5</v>
      </c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B63" s="525">
        <v>7</v>
      </c>
      <c r="C63" s="525" t="s">
        <v>8016</v>
      </c>
      <c r="D63" s="525">
        <v>29</v>
      </c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B64" s="525">
        <v>22</v>
      </c>
      <c r="C64" s="525" t="s">
        <v>8017</v>
      </c>
      <c r="D64" s="525">
        <v>11</v>
      </c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B65" s="525">
        <v>20</v>
      </c>
      <c r="C65" s="525" t="s">
        <v>8018</v>
      </c>
      <c r="D65" s="525">
        <v>19</v>
      </c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B66" s="525">
        <v>4</v>
      </c>
      <c r="C66" s="525" t="s">
        <v>8019</v>
      </c>
      <c r="D66" s="525">
        <v>55</v>
      </c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B67" s="525">
        <v>1</v>
      </c>
      <c r="C67" s="525" t="s">
        <v>8020</v>
      </c>
      <c r="D67" s="525">
        <v>41</v>
      </c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B68" s="525">
        <v>1</v>
      </c>
      <c r="C68" s="525" t="s">
        <v>368</v>
      </c>
      <c r="D68" s="525">
        <v>4</v>
      </c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B69" s="525">
        <v>15</v>
      </c>
      <c r="C69" s="525" t="s">
        <v>8021</v>
      </c>
      <c r="D69" s="525">
        <v>54</v>
      </c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B70" s="525">
        <v>1</v>
      </c>
      <c r="C70" s="525" t="s">
        <v>363</v>
      </c>
      <c r="D70" s="525">
        <v>3</v>
      </c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B71" s="525">
        <v>98</v>
      </c>
      <c r="C71" s="525" t="s">
        <v>8022</v>
      </c>
      <c r="D71" s="525">
        <v>31</v>
      </c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B72" s="525">
        <v>9</v>
      </c>
      <c r="C72" s="525" t="s">
        <v>8023</v>
      </c>
      <c r="D72" s="525">
        <v>72</v>
      </c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B73" s="525">
        <v>4</v>
      </c>
      <c r="C73" s="525" t="s">
        <v>8024</v>
      </c>
      <c r="D73" s="525">
        <v>84</v>
      </c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45973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525">
        <v>7210</v>
      </c>
      <c r="C79" s="525" t="s">
        <v>8045</v>
      </c>
      <c r="D79" s="525">
        <v>22</v>
      </c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B80" s="525">
        <v>47</v>
      </c>
      <c r="C80" s="525" t="s">
        <v>8026</v>
      </c>
      <c r="D80" s="525">
        <v>22</v>
      </c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B81" s="525">
        <v>129</v>
      </c>
      <c r="C81" s="525" t="s">
        <v>8027</v>
      </c>
      <c r="D81" s="525">
        <v>24</v>
      </c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B82" s="525">
        <v>131</v>
      </c>
      <c r="C82" s="525" t="s">
        <v>8028</v>
      </c>
      <c r="D82" s="525">
        <v>15</v>
      </c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B83" s="525">
        <v>104</v>
      </c>
      <c r="C83" s="525" t="s">
        <v>8029</v>
      </c>
      <c r="D83" s="525">
        <v>24</v>
      </c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B84" s="525">
        <v>327</v>
      </c>
      <c r="C84" s="525" t="s">
        <v>8030</v>
      </c>
      <c r="D84" s="525">
        <v>21</v>
      </c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B85" s="525">
        <v>152</v>
      </c>
      <c r="C85" s="525" t="s">
        <v>8031</v>
      </c>
      <c r="D85" s="525">
        <v>20</v>
      </c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B86" s="525">
        <v>101</v>
      </c>
      <c r="C86" s="525" t="s">
        <v>8032</v>
      </c>
      <c r="D86" s="525">
        <v>9</v>
      </c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B87" s="525">
        <v>288</v>
      </c>
      <c r="C87" s="525" t="s">
        <v>8033</v>
      </c>
      <c r="D87" s="525">
        <v>19</v>
      </c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B88" s="525">
        <v>46</v>
      </c>
      <c r="C88" s="525" t="s">
        <v>8034</v>
      </c>
      <c r="D88" s="525">
        <v>14</v>
      </c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B89" s="525">
        <v>4093</v>
      </c>
      <c r="C89" s="525" t="s">
        <v>8035</v>
      </c>
      <c r="D89" s="525">
        <v>26</v>
      </c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B90" s="525">
        <v>224</v>
      </c>
      <c r="C90" s="525" t="s">
        <v>8036</v>
      </c>
      <c r="D90" s="525">
        <v>17</v>
      </c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B91" s="525">
        <v>25</v>
      </c>
      <c r="C91" s="525" t="s">
        <v>8037</v>
      </c>
      <c r="D91" s="525">
        <v>30</v>
      </c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B92" s="525">
        <v>85</v>
      </c>
      <c r="C92" s="525" t="s">
        <v>8038</v>
      </c>
      <c r="D92" s="525">
        <v>19</v>
      </c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B93" s="525">
        <v>114</v>
      </c>
      <c r="C93" s="525" t="s">
        <v>8039</v>
      </c>
      <c r="D93" s="525">
        <v>14</v>
      </c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B94" s="525">
        <v>152</v>
      </c>
      <c r="C94" s="525" t="s">
        <v>8040</v>
      </c>
      <c r="D94" s="525">
        <v>13</v>
      </c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B95" s="525">
        <v>494</v>
      </c>
      <c r="C95" s="525" t="s">
        <v>8041</v>
      </c>
      <c r="D95" s="525">
        <v>14</v>
      </c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B96" s="525">
        <v>531</v>
      </c>
      <c r="C96" s="525" t="s">
        <v>8042</v>
      </c>
      <c r="D96" s="525">
        <v>13</v>
      </c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B97" s="525">
        <v>23</v>
      </c>
      <c r="C97" s="525" t="s">
        <v>8043</v>
      </c>
      <c r="D97" s="525">
        <v>23</v>
      </c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B98" s="525">
        <v>144</v>
      </c>
      <c r="C98" s="525" t="s">
        <v>8044</v>
      </c>
      <c r="D98" s="525">
        <v>13</v>
      </c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525">
        <v>826</v>
      </c>
      <c r="C103" s="525" t="s">
        <v>8054</v>
      </c>
      <c r="D103" s="525">
        <v>29</v>
      </c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B104" s="525">
        <v>1</v>
      </c>
      <c r="C104" s="525" t="s">
        <v>7695</v>
      </c>
      <c r="D104" s="525">
        <v>11</v>
      </c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B105" s="525">
        <v>31</v>
      </c>
      <c r="C105" s="525" t="s">
        <v>8046</v>
      </c>
      <c r="D105" s="525">
        <v>47</v>
      </c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B106" s="525">
        <v>125</v>
      </c>
      <c r="C106" s="525" t="s">
        <v>8047</v>
      </c>
      <c r="D106" s="525">
        <v>23</v>
      </c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B107" s="525">
        <v>19</v>
      </c>
      <c r="C107" s="525" t="s">
        <v>8048</v>
      </c>
      <c r="D107" s="525">
        <v>24</v>
      </c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B108" s="525">
        <v>191</v>
      </c>
      <c r="C108" s="525" t="s">
        <v>8049</v>
      </c>
      <c r="D108" s="525">
        <v>42</v>
      </c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B109" s="525">
        <v>229</v>
      </c>
      <c r="C109" s="525" t="s">
        <v>8050</v>
      </c>
      <c r="D109" s="525">
        <v>23</v>
      </c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B110" s="525">
        <v>1</v>
      </c>
      <c r="C110" s="525" t="s">
        <v>7701</v>
      </c>
      <c r="D110" s="525">
        <v>5</v>
      </c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B111" s="525">
        <v>129</v>
      </c>
      <c r="C111" s="525" t="s">
        <v>8051</v>
      </c>
      <c r="D111" s="525">
        <v>28</v>
      </c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B112" s="525">
        <v>55</v>
      </c>
      <c r="C112" s="525" t="s">
        <v>8052</v>
      </c>
      <c r="D112" s="525">
        <v>29</v>
      </c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B113" s="525">
        <v>45</v>
      </c>
      <c r="C113" s="525" t="s">
        <v>8053</v>
      </c>
      <c r="D113" s="525">
        <v>17</v>
      </c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525">
        <v>1753</v>
      </c>
      <c r="C115" s="525" t="s">
        <v>8070</v>
      </c>
      <c r="D115" s="525">
        <v>25</v>
      </c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B116" s="525">
        <v>134</v>
      </c>
      <c r="C116" s="525" t="s">
        <v>8055</v>
      </c>
      <c r="D116" s="525">
        <v>34</v>
      </c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B117" s="525">
        <v>231</v>
      </c>
      <c r="C117" s="525" t="s">
        <v>8056</v>
      </c>
      <c r="D117" s="525">
        <v>27</v>
      </c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B118" s="525">
        <v>25</v>
      </c>
      <c r="C118" s="525" t="s">
        <v>8057</v>
      </c>
      <c r="D118" s="525">
        <v>37</v>
      </c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B119" s="525">
        <v>8</v>
      </c>
      <c r="C119" s="525" t="s">
        <v>8058</v>
      </c>
      <c r="D119" s="525">
        <v>24</v>
      </c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B120" s="525">
        <v>295</v>
      </c>
      <c r="C120" s="525" t="s">
        <v>8059</v>
      </c>
      <c r="D120" s="525">
        <v>24</v>
      </c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B121" s="525">
        <v>6</v>
      </c>
      <c r="C121" s="525" t="s">
        <v>8060</v>
      </c>
      <c r="D121" s="525">
        <v>22</v>
      </c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B122" s="525">
        <v>54</v>
      </c>
      <c r="C122" s="525" t="s">
        <v>8061</v>
      </c>
      <c r="D122" s="525">
        <v>23</v>
      </c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B123" s="525">
        <v>682</v>
      </c>
      <c r="C123" s="525" t="s">
        <v>8062</v>
      </c>
      <c r="D123" s="525">
        <v>22</v>
      </c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B124" s="525">
        <v>18</v>
      </c>
      <c r="C124" s="525" t="s">
        <v>8063</v>
      </c>
      <c r="D124" s="525">
        <v>28</v>
      </c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B125" s="525">
        <v>19</v>
      </c>
      <c r="C125" s="525" t="s">
        <v>8064</v>
      </c>
      <c r="D125" s="525">
        <v>21</v>
      </c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B126" s="525">
        <v>53</v>
      </c>
      <c r="C126" s="525" t="s">
        <v>8065</v>
      </c>
      <c r="D126" s="525">
        <v>17</v>
      </c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B127" s="525">
        <v>68</v>
      </c>
      <c r="C127" s="525" t="s">
        <v>8066</v>
      </c>
      <c r="D127" s="525">
        <v>38</v>
      </c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B128" s="525">
        <v>123</v>
      </c>
      <c r="C128" s="525" t="s">
        <v>8067</v>
      </c>
      <c r="D128" s="525">
        <v>31</v>
      </c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B129" s="525">
        <v>25</v>
      </c>
      <c r="C129" s="525" t="s">
        <v>8068</v>
      </c>
      <c r="D129" s="525">
        <v>16</v>
      </c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B130" s="525">
        <v>12</v>
      </c>
      <c r="C130" s="525" t="s">
        <v>8069</v>
      </c>
      <c r="D130" s="525">
        <v>26</v>
      </c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45973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525">
        <v>857</v>
      </c>
      <c r="C135" s="525" t="s">
        <v>8093</v>
      </c>
      <c r="D135" s="525">
        <v>28</v>
      </c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B136" s="525">
        <v>5</v>
      </c>
      <c r="C136" s="525" t="s">
        <v>8071</v>
      </c>
      <c r="D136" s="525">
        <v>35</v>
      </c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B137" s="525">
        <v>7</v>
      </c>
      <c r="C137" s="525" t="s">
        <v>7887</v>
      </c>
      <c r="D137" s="525">
        <v>6</v>
      </c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B138" s="525">
        <v>14</v>
      </c>
      <c r="C138" s="525" t="s">
        <v>8072</v>
      </c>
      <c r="D138" s="525">
        <v>44</v>
      </c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B139" s="525">
        <v>27</v>
      </c>
      <c r="C139" s="525" t="s">
        <v>8073</v>
      </c>
      <c r="D139" s="525">
        <v>42</v>
      </c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B140" s="525">
        <v>7</v>
      </c>
      <c r="C140" s="525" t="s">
        <v>8074</v>
      </c>
      <c r="D140" s="525">
        <v>30</v>
      </c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B141" s="525">
        <v>8</v>
      </c>
      <c r="C141" s="525" t="s">
        <v>8075</v>
      </c>
      <c r="D141" s="525">
        <v>74</v>
      </c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B142" s="525">
        <v>8</v>
      </c>
      <c r="C142" s="525" t="s">
        <v>8076</v>
      </c>
      <c r="D142" s="525">
        <v>30</v>
      </c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B143" s="525">
        <v>13</v>
      </c>
      <c r="C143" s="525" t="s">
        <v>8077</v>
      </c>
      <c r="D143" s="525">
        <v>31</v>
      </c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B144" s="525">
        <v>21</v>
      </c>
      <c r="C144" s="525" t="s">
        <v>8078</v>
      </c>
      <c r="D144" s="525">
        <v>14</v>
      </c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B145" s="525">
        <v>24</v>
      </c>
      <c r="C145" s="525" t="s">
        <v>8079</v>
      </c>
      <c r="D145" s="525">
        <v>15</v>
      </c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B146" s="525">
        <v>12</v>
      </c>
      <c r="C146" s="525" t="s">
        <v>8080</v>
      </c>
      <c r="D146" s="525">
        <v>13</v>
      </c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B147" s="525">
        <v>8</v>
      </c>
      <c r="C147" s="525" t="s">
        <v>8081</v>
      </c>
      <c r="D147" s="525">
        <v>38</v>
      </c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B148" s="525">
        <v>2</v>
      </c>
      <c r="C148" s="525" t="s">
        <v>6994</v>
      </c>
      <c r="D148" s="525">
        <v>20</v>
      </c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B149" s="525">
        <v>3</v>
      </c>
      <c r="C149" s="525" t="s">
        <v>8082</v>
      </c>
      <c r="D149" s="525">
        <v>47</v>
      </c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B150" s="525">
        <v>27</v>
      </c>
      <c r="C150" s="525" t="s">
        <v>8083</v>
      </c>
      <c r="D150" s="525">
        <v>24</v>
      </c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B151" s="525">
        <v>86</v>
      </c>
      <c r="C151" s="525" t="s">
        <v>8084</v>
      </c>
      <c r="D151" s="525">
        <v>30</v>
      </c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B152" s="525">
        <v>19</v>
      </c>
      <c r="C152" s="525" t="s">
        <v>8085</v>
      </c>
      <c r="D152" s="525">
        <v>67</v>
      </c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B153" s="525">
        <v>15</v>
      </c>
      <c r="C153" s="525" t="s">
        <v>8086</v>
      </c>
      <c r="D153" s="525">
        <v>76</v>
      </c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B154" s="525">
        <v>1</v>
      </c>
      <c r="C154" s="525" t="s">
        <v>306</v>
      </c>
      <c r="D154" s="525">
        <v>33</v>
      </c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B155" s="525">
        <v>6</v>
      </c>
      <c r="C155" s="525" t="s">
        <v>8087</v>
      </c>
      <c r="D155" s="525">
        <v>19</v>
      </c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B156" s="525">
        <v>426</v>
      </c>
      <c r="C156" s="525" t="s">
        <v>8088</v>
      </c>
      <c r="D156" s="525">
        <v>23</v>
      </c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B157" s="525">
        <v>87</v>
      </c>
      <c r="C157" s="525" t="s">
        <v>8089</v>
      </c>
      <c r="D157" s="525">
        <v>33</v>
      </c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B158" s="525">
        <v>6</v>
      </c>
      <c r="C158" s="525" t="s">
        <v>8090</v>
      </c>
      <c r="D158" s="525">
        <v>15</v>
      </c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B159" s="525">
        <v>6</v>
      </c>
      <c r="C159" s="525" t="s">
        <v>8091</v>
      </c>
      <c r="D159" s="525">
        <v>47</v>
      </c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B160" s="525">
        <v>19</v>
      </c>
      <c r="C160" s="525" t="s">
        <v>8092</v>
      </c>
      <c r="D160" s="525">
        <v>14</v>
      </c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45973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525">
        <v>1067</v>
      </c>
      <c r="C166" s="525" t="s">
        <v>8115</v>
      </c>
      <c r="D166" s="525">
        <v>53</v>
      </c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B167" s="525">
        <v>47</v>
      </c>
      <c r="C167" s="525" t="s">
        <v>8094</v>
      </c>
      <c r="D167" s="525">
        <v>40</v>
      </c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B168" s="525">
        <v>14</v>
      </c>
      <c r="C168" s="525" t="s">
        <v>8095</v>
      </c>
      <c r="D168" s="525">
        <v>66</v>
      </c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B169" s="525">
        <v>164</v>
      </c>
      <c r="C169" s="525" t="s">
        <v>8096</v>
      </c>
      <c r="D169" s="525">
        <v>63</v>
      </c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B170" s="525">
        <v>71</v>
      </c>
      <c r="C170" s="525" t="s">
        <v>8097</v>
      </c>
      <c r="D170" s="525">
        <v>34</v>
      </c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B171" s="525">
        <v>74</v>
      </c>
      <c r="C171" s="525" t="s">
        <v>8098</v>
      </c>
      <c r="D171" s="525">
        <v>31</v>
      </c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B172" s="525">
        <v>81</v>
      </c>
      <c r="C172" s="525" t="s">
        <v>8099</v>
      </c>
      <c r="D172" s="525">
        <v>62</v>
      </c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B173" s="525">
        <v>111</v>
      </c>
      <c r="C173" s="525" t="s">
        <v>8100</v>
      </c>
      <c r="D173" s="525">
        <v>62</v>
      </c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B174" s="525">
        <v>22</v>
      </c>
      <c r="C174" s="525" t="s">
        <v>1706</v>
      </c>
      <c r="D174" s="525">
        <v>23</v>
      </c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B175" s="525">
        <v>25</v>
      </c>
      <c r="C175" s="525" t="s">
        <v>8101</v>
      </c>
      <c r="D175" s="525">
        <v>71</v>
      </c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B176" s="525">
        <v>14</v>
      </c>
      <c r="C176" s="525" t="s">
        <v>8102</v>
      </c>
      <c r="D176" s="525">
        <v>27</v>
      </c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B177" s="525">
        <v>127</v>
      </c>
      <c r="C177" s="525" t="s">
        <v>8103</v>
      </c>
      <c r="D177" s="525">
        <v>56</v>
      </c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B178" s="525">
        <v>40</v>
      </c>
      <c r="C178" s="525" t="s">
        <v>8104</v>
      </c>
      <c r="D178" s="525">
        <v>89</v>
      </c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B179" s="525">
        <v>36</v>
      </c>
      <c r="C179" s="525" t="s">
        <v>8105</v>
      </c>
      <c r="D179" s="525">
        <v>47</v>
      </c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B180" s="525">
        <v>2</v>
      </c>
      <c r="C180" s="525" t="s">
        <v>8106</v>
      </c>
      <c r="D180" s="525">
        <v>13</v>
      </c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B181" s="525">
        <v>14</v>
      </c>
      <c r="C181" s="525" t="s">
        <v>8107</v>
      </c>
      <c r="D181" s="525">
        <v>54</v>
      </c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B182" s="525">
        <v>18</v>
      </c>
      <c r="C182" s="525" t="s">
        <v>8108</v>
      </c>
      <c r="D182" s="525">
        <v>19</v>
      </c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B183" s="525">
        <v>14</v>
      </c>
      <c r="C183" s="525" t="s">
        <v>8109</v>
      </c>
      <c r="D183" s="525">
        <v>34</v>
      </c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B184" s="525">
        <v>29</v>
      </c>
      <c r="C184" s="525" t="s">
        <v>8110</v>
      </c>
      <c r="D184" s="525">
        <v>58</v>
      </c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B185" s="525">
        <v>17</v>
      </c>
      <c r="C185" s="525" t="s">
        <v>8111</v>
      </c>
      <c r="D185" s="525">
        <v>11</v>
      </c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B186" s="525">
        <v>43</v>
      </c>
      <c r="C186" s="525" t="s">
        <v>8112</v>
      </c>
      <c r="D186" s="525">
        <v>50</v>
      </c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B187" s="525">
        <v>56</v>
      </c>
      <c r="C187" s="525" t="s">
        <v>8113</v>
      </c>
      <c r="D187" s="525">
        <v>38</v>
      </c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B188" s="525">
        <v>48</v>
      </c>
      <c r="C188" s="525" t="s">
        <v>8114</v>
      </c>
      <c r="D188" s="525">
        <v>84</v>
      </c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525">
        <v>1285</v>
      </c>
      <c r="C190" s="525" t="s">
        <v>8131</v>
      </c>
      <c r="D190" s="525">
        <v>27</v>
      </c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B191" s="525">
        <v>20</v>
      </c>
      <c r="C191" s="525" t="s">
        <v>8116</v>
      </c>
      <c r="D191" s="525">
        <v>16</v>
      </c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B192" s="525">
        <v>16</v>
      </c>
      <c r="C192" s="525" t="s">
        <v>8117</v>
      </c>
      <c r="D192" s="525">
        <v>48</v>
      </c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B193" s="525">
        <v>22</v>
      </c>
      <c r="C193" s="525" t="s">
        <v>8118</v>
      </c>
      <c r="D193" s="525">
        <v>42</v>
      </c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B194" s="525">
        <v>16</v>
      </c>
      <c r="C194" s="525" t="s">
        <v>8119</v>
      </c>
      <c r="D194" s="525">
        <v>34</v>
      </c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B195" s="525">
        <v>196</v>
      </c>
      <c r="C195" s="525" t="s">
        <v>8120</v>
      </c>
      <c r="D195" s="525">
        <v>23</v>
      </c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B196" s="525">
        <v>176</v>
      </c>
      <c r="C196" s="525" t="s">
        <v>8121</v>
      </c>
      <c r="D196" s="525">
        <v>23</v>
      </c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B197" s="525">
        <v>148</v>
      </c>
      <c r="C197" s="525" t="s">
        <v>8122</v>
      </c>
      <c r="D197" s="525">
        <v>31</v>
      </c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B198" s="525">
        <v>56</v>
      </c>
      <c r="C198" s="525" t="s">
        <v>8123</v>
      </c>
      <c r="D198" s="525">
        <v>31</v>
      </c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B199" s="525">
        <v>6</v>
      </c>
      <c r="C199" s="525" t="s">
        <v>8124</v>
      </c>
      <c r="D199" s="525">
        <v>31</v>
      </c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B200" s="525">
        <v>13</v>
      </c>
      <c r="C200" s="525" t="s">
        <v>8125</v>
      </c>
      <c r="D200" s="525">
        <v>39</v>
      </c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B201" s="525">
        <v>112</v>
      </c>
      <c r="C201" s="525" t="s">
        <v>8126</v>
      </c>
      <c r="D201" s="525">
        <v>31</v>
      </c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B202" s="525">
        <v>93</v>
      </c>
      <c r="C202" s="525" t="s">
        <v>8127</v>
      </c>
      <c r="D202" s="525">
        <v>33</v>
      </c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B203" s="525">
        <v>37</v>
      </c>
      <c r="C203" s="525" t="s">
        <v>8128</v>
      </c>
      <c r="D203" s="525">
        <v>28</v>
      </c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B204" s="525">
        <v>8</v>
      </c>
      <c r="C204" s="525" t="s">
        <v>8129</v>
      </c>
      <c r="D204" s="525">
        <v>6</v>
      </c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B205" s="525">
        <v>366</v>
      </c>
      <c r="C205" s="525" t="s">
        <v>8130</v>
      </c>
      <c r="D205" s="525">
        <v>23</v>
      </c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525">
        <v>3706</v>
      </c>
      <c r="C209" s="525" t="s">
        <v>8161</v>
      </c>
      <c r="D209" s="525">
        <v>24</v>
      </c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 s="525">
        <v>10</v>
      </c>
      <c r="C210" s="525" t="s">
        <v>8132</v>
      </c>
      <c r="D210" s="525">
        <v>8</v>
      </c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B211" s="525">
        <v>427</v>
      </c>
      <c r="C211" s="525" t="s">
        <v>8133</v>
      </c>
      <c r="D211" s="525">
        <v>17</v>
      </c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B212" s="525">
        <v>15</v>
      </c>
      <c r="C212" s="525" t="s">
        <v>8134</v>
      </c>
      <c r="D212" s="525">
        <v>33</v>
      </c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B213" s="525">
        <v>6</v>
      </c>
      <c r="C213" s="525" t="s">
        <v>8135</v>
      </c>
      <c r="D213" s="525">
        <v>13</v>
      </c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B214" s="525">
        <v>136</v>
      </c>
      <c r="C214" s="525" t="s">
        <v>8136</v>
      </c>
      <c r="D214" s="525">
        <v>28</v>
      </c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B215" s="525">
        <v>14</v>
      </c>
      <c r="C215" s="525" t="s">
        <v>8137</v>
      </c>
      <c r="D215" s="525">
        <v>31</v>
      </c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B216" s="525">
        <v>41</v>
      </c>
      <c r="C216" s="525" t="s">
        <v>8138</v>
      </c>
      <c r="D216" s="525">
        <v>20</v>
      </c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B217" s="525">
        <v>65</v>
      </c>
      <c r="C217" s="525" t="s">
        <v>8139</v>
      </c>
      <c r="D217" s="525">
        <v>14</v>
      </c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B218" s="525">
        <v>56</v>
      </c>
      <c r="C218" s="525" t="s">
        <v>8140</v>
      </c>
      <c r="D218" s="525">
        <v>24</v>
      </c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B219" s="525">
        <v>86</v>
      </c>
      <c r="C219" s="525" t="s">
        <v>8141</v>
      </c>
      <c r="D219" s="525">
        <v>22</v>
      </c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B220" s="525">
        <v>5</v>
      </c>
      <c r="C220" s="525" t="s">
        <v>8142</v>
      </c>
      <c r="D220" s="525">
        <v>79</v>
      </c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B221" s="525">
        <v>14</v>
      </c>
      <c r="C221" s="525" t="s">
        <v>8143</v>
      </c>
      <c r="D221" s="525">
        <v>162</v>
      </c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B222" s="525">
        <v>90</v>
      </c>
      <c r="C222" s="525" t="s">
        <v>8144</v>
      </c>
      <c r="D222" s="525">
        <v>33</v>
      </c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B223" s="525">
        <v>444</v>
      </c>
      <c r="C223" s="525" t="s">
        <v>8145</v>
      </c>
      <c r="D223" s="525">
        <v>31</v>
      </c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B224" s="525">
        <v>91</v>
      </c>
      <c r="C224" s="525" t="s">
        <v>8146</v>
      </c>
      <c r="D224" s="525">
        <v>25</v>
      </c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B225" s="525">
        <v>144</v>
      </c>
      <c r="C225" s="525" t="s">
        <v>8147</v>
      </c>
      <c r="D225" s="525">
        <v>33</v>
      </c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B226" s="525">
        <v>169</v>
      </c>
      <c r="C226" s="525" t="s">
        <v>8148</v>
      </c>
      <c r="D226" s="525">
        <v>32</v>
      </c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B227" s="525">
        <v>17</v>
      </c>
      <c r="C227" s="525" t="s">
        <v>8149</v>
      </c>
      <c r="D227" s="525">
        <v>33</v>
      </c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B228" s="525">
        <v>278</v>
      </c>
      <c r="C228" s="525" t="s">
        <v>8150</v>
      </c>
      <c r="D228" s="525">
        <v>11</v>
      </c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B229" s="525">
        <v>22</v>
      </c>
      <c r="C229" s="525" t="s">
        <v>8151</v>
      </c>
      <c r="D229" s="525">
        <v>21</v>
      </c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B230" s="525">
        <v>310</v>
      </c>
      <c r="C230" s="525" t="s">
        <v>8152</v>
      </c>
      <c r="D230" s="525">
        <v>31</v>
      </c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B231" s="525">
        <v>5</v>
      </c>
      <c r="C231" s="525" t="s">
        <v>8153</v>
      </c>
      <c r="D231" s="525">
        <v>99</v>
      </c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B232" s="525">
        <v>26</v>
      </c>
      <c r="C232" s="525" t="s">
        <v>8154</v>
      </c>
      <c r="D232" s="525">
        <v>25</v>
      </c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B233" s="525">
        <v>284</v>
      </c>
      <c r="C233" s="525" t="s">
        <v>8155</v>
      </c>
      <c r="D233" s="525">
        <v>29</v>
      </c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B234" s="525">
        <v>54</v>
      </c>
      <c r="C234" s="525" t="s">
        <v>8156</v>
      </c>
      <c r="D234" s="525">
        <v>24</v>
      </c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B235" s="525">
        <v>139</v>
      </c>
      <c r="C235" s="525" t="s">
        <v>8157</v>
      </c>
      <c r="D235" s="525">
        <v>30</v>
      </c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B236" s="525">
        <v>42</v>
      </c>
      <c r="C236" s="525" t="s">
        <v>8158</v>
      </c>
      <c r="D236" s="525">
        <v>19</v>
      </c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B237" s="525">
        <v>23</v>
      </c>
      <c r="C237" s="525" t="s">
        <v>8159</v>
      </c>
      <c r="D237" s="525">
        <v>18</v>
      </c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525">
        <v>693</v>
      </c>
      <c r="C238" s="525" t="s">
        <v>8160</v>
      </c>
      <c r="D238" s="525">
        <v>18</v>
      </c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J23" activeCellId="3" sqref="D6:D18 J6:J18 D23:D35 J23:J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45973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2025-11-12T17:59:23Z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